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chartsheets/sheet2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724"/>
  <workbookPr filterPrivacy="1" defaultThemeVersion="124226"/>
  <xr:revisionPtr revIDLastSave="0" documentId="8_{3FC94D88-0101-416C-B56A-5D17715B1A7E}" xr6:coauthVersionLast="43" xr6:coauthVersionMax="43" xr10:uidLastSave="{00000000-0000-0000-0000-000000000000}"/>
  <bookViews>
    <workbookView xWindow="-120" yWindow="-120" windowWidth="15600" windowHeight="11760"/>
  </bookViews>
  <sheets>
    <sheet name="SBE 1" sheetId="15" r:id="rId1"/>
    <sheet name="SBE 2" sheetId="17" r:id="rId2"/>
    <sheet name="SBE 3" sheetId="16" r:id="rId3"/>
    <sheet name="SBE 4" sheetId="2" r:id="rId4"/>
    <sheet name="SBE 5" sheetId="3" r:id="rId5"/>
    <sheet name="SBE 6" sheetId="4" r:id="rId6"/>
    <sheet name="BoxPlot 7a" sheetId="24" r:id="rId7"/>
    <sheet name="Dot scale 7a" sheetId="26" r:id="rId8"/>
    <sheet name="BoxPlot 7b" sheetId="38" r:id="rId9"/>
    <sheet name="ForBoxPlot4" sheetId="37" state="hidden" r:id="rId10"/>
    <sheet name="Dot Scale 7b" sheetId="40" r:id="rId11"/>
    <sheet name="SBE 7" sheetId="18" r:id="rId12"/>
    <sheet name="SBE 8" sheetId="6" r:id="rId13"/>
    <sheet name="SBE 9" sheetId="9" r:id="rId14"/>
    <sheet name="ForBoxPlot" sheetId="23" state="hidden" r:id="rId15"/>
    <sheet name="SBE10" sheetId="49" r:id="rId16"/>
    <sheet name="SBE 11" sheetId="19" r:id="rId17"/>
    <sheet name="New Account Processing" sheetId="1" r:id="rId18"/>
    <sheet name="Cell Phone Survey" sheetId="5" r:id="rId19"/>
    <sheet name="Accounting Department Survey" sheetId="8" r:id="rId20"/>
    <sheet name="Facebook Survey" sheetId="10" r:id="rId21"/>
    <sheet name="Major League Baseball " sheetId="14" r:id="rId22"/>
    <sheet name="Closing Stock Prices" sheetId="20" r:id="rId23"/>
    <sheet name="Vacation Survey" sheetId="21" r:id="rId24"/>
    <sheet name="ForBoxPlot2" sheetId="29" state="hidden" r:id="rId25"/>
    <sheet name="ForBoxPlot3" sheetId="33" state="hidden" r:id="rId26"/>
    <sheet name="ForBoxPlot5" sheetId="44" state="hidden" r:id="rId27"/>
    <sheet name="Sheet23" sheetId="41" r:id="rId28"/>
    <sheet name="Sheet24" sheetId="42" r:id="rId29"/>
  </sheets>
  <calcPr calcId="114210"/>
  <pivotCaches>
    <pivotCache cacheId="0" r:id="rId30"/>
    <pivotCache cacheId="1" r:id="rId3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" i="49" l="1"/>
  <c r="M9" i="49"/>
  <c r="M10" i="49"/>
  <c r="M11" i="49"/>
  <c r="M12" i="49"/>
  <c r="M13" i="49"/>
  <c r="M14" i="49"/>
  <c r="M15" i="49"/>
  <c r="M16" i="49"/>
  <c r="M17" i="49"/>
  <c r="M18" i="49"/>
  <c r="M19" i="49"/>
  <c r="M20" i="49"/>
  <c r="M21" i="49"/>
  <c r="M22" i="49"/>
  <c r="M23" i="49"/>
  <c r="M24" i="49"/>
  <c r="M25" i="49"/>
  <c r="M26" i="49"/>
  <c r="M27" i="49"/>
  <c r="M28" i="49"/>
  <c r="M29" i="49"/>
  <c r="M30" i="49"/>
  <c r="M31" i="49"/>
  <c r="M32" i="49"/>
  <c r="M33" i="49"/>
  <c r="M34" i="49"/>
  <c r="M35" i="49"/>
  <c r="M36" i="49"/>
  <c r="M37" i="49"/>
  <c r="M8" i="49"/>
  <c r="L4" i="49"/>
  <c r="L9" i="49"/>
  <c r="L10" i="49"/>
  <c r="L11" i="49"/>
  <c r="L12" i="49"/>
  <c r="L13" i="49"/>
  <c r="L14" i="49"/>
  <c r="L15" i="49"/>
  <c r="L16" i="49"/>
  <c r="L17" i="49"/>
  <c r="L18" i="49"/>
  <c r="L19" i="49"/>
  <c r="L20" i="49"/>
  <c r="L21" i="49"/>
  <c r="L22" i="49"/>
  <c r="L23" i="49"/>
  <c r="L24" i="49"/>
  <c r="L25" i="49"/>
  <c r="L26" i="49"/>
  <c r="L27" i="49"/>
  <c r="L28" i="49"/>
  <c r="L29" i="49"/>
  <c r="L30" i="49"/>
  <c r="L31" i="49"/>
  <c r="L32" i="49"/>
  <c r="L33" i="49"/>
  <c r="L34" i="49"/>
  <c r="L35" i="49"/>
  <c r="L36" i="49"/>
  <c r="L37" i="49"/>
  <c r="L8" i="49"/>
  <c r="K4" i="49"/>
  <c r="K9" i="49"/>
  <c r="K10" i="49"/>
  <c r="K11" i="49"/>
  <c r="K12" i="49"/>
  <c r="K13" i="49"/>
  <c r="K14" i="49"/>
  <c r="K15" i="49"/>
  <c r="K16" i="49"/>
  <c r="K17" i="49"/>
  <c r="K18" i="49"/>
  <c r="K19" i="49"/>
  <c r="K20" i="49"/>
  <c r="K21" i="49"/>
  <c r="K22" i="49"/>
  <c r="K23" i="49"/>
  <c r="K24" i="49"/>
  <c r="K25" i="49"/>
  <c r="K26" i="49"/>
  <c r="K27" i="49"/>
  <c r="K28" i="49"/>
  <c r="K29" i="49"/>
  <c r="K30" i="49"/>
  <c r="K31" i="49"/>
  <c r="K32" i="49"/>
  <c r="K33" i="49"/>
  <c r="K34" i="49"/>
  <c r="K35" i="49"/>
  <c r="K36" i="49"/>
  <c r="K37" i="49"/>
  <c r="K8" i="49"/>
  <c r="J4" i="49"/>
  <c r="J9" i="49"/>
  <c r="J10" i="49"/>
  <c r="J11" i="49"/>
  <c r="J12" i="49"/>
  <c r="J13" i="49"/>
  <c r="J14" i="49"/>
  <c r="J15" i="49"/>
  <c r="J16" i="49"/>
  <c r="J17" i="49"/>
  <c r="J18" i="49"/>
  <c r="J19" i="49"/>
  <c r="J20" i="49"/>
  <c r="J21" i="49"/>
  <c r="J22" i="49"/>
  <c r="J23" i="49"/>
  <c r="J24" i="49"/>
  <c r="J25" i="49"/>
  <c r="J26" i="49"/>
  <c r="J27" i="49"/>
  <c r="J28" i="49"/>
  <c r="J29" i="49"/>
  <c r="J30" i="49"/>
  <c r="J31" i="49"/>
  <c r="J32" i="49"/>
  <c r="J33" i="49"/>
  <c r="J34" i="49"/>
  <c r="J35" i="49"/>
  <c r="J36" i="49"/>
  <c r="J37" i="49"/>
  <c r="J8" i="49"/>
  <c r="I4" i="49"/>
  <c r="I8" i="49"/>
  <c r="I9" i="49"/>
  <c r="I10" i="49"/>
  <c r="I11" i="49"/>
  <c r="I12" i="49"/>
  <c r="I13" i="49"/>
  <c r="I14" i="49"/>
  <c r="I15" i="49"/>
  <c r="I16" i="49"/>
  <c r="I17" i="49"/>
  <c r="I18" i="49"/>
  <c r="I19" i="49"/>
  <c r="I20" i="49"/>
  <c r="I21" i="49"/>
  <c r="I22" i="49"/>
  <c r="I23" i="49"/>
  <c r="I24" i="49"/>
  <c r="I25" i="49"/>
  <c r="I26" i="49"/>
  <c r="I27" i="49"/>
  <c r="I28" i="49"/>
  <c r="I29" i="49"/>
  <c r="I30" i="49"/>
  <c r="I31" i="49"/>
  <c r="I32" i="49"/>
  <c r="I33" i="49"/>
  <c r="I34" i="49"/>
  <c r="I35" i="49"/>
  <c r="I36" i="49"/>
  <c r="I37" i="49"/>
  <c r="H4" i="49"/>
  <c r="H9" i="49"/>
  <c r="H10" i="49"/>
  <c r="H11" i="49"/>
  <c r="H12" i="49"/>
  <c r="H13" i="49"/>
  <c r="H14" i="49"/>
  <c r="H15" i="49"/>
  <c r="H16" i="49"/>
  <c r="H17" i="49"/>
  <c r="H18" i="49"/>
  <c r="H19" i="49"/>
  <c r="H20" i="49"/>
  <c r="H21" i="49"/>
  <c r="H22" i="49"/>
  <c r="H23" i="49"/>
  <c r="H24" i="49"/>
  <c r="H25" i="49"/>
  <c r="H26" i="49"/>
  <c r="H27" i="49"/>
  <c r="H28" i="49"/>
  <c r="H29" i="49"/>
  <c r="H30" i="49"/>
  <c r="H31" i="49"/>
  <c r="H32" i="49"/>
  <c r="H33" i="49"/>
  <c r="H34" i="49"/>
  <c r="H35" i="49"/>
  <c r="H36" i="49"/>
  <c r="H37" i="49"/>
  <c r="H8" i="49"/>
  <c r="G4" i="49"/>
  <c r="G8" i="49"/>
  <c r="G9" i="49"/>
  <c r="G10" i="49"/>
  <c r="G11" i="49"/>
  <c r="G12" i="49"/>
  <c r="G13" i="49"/>
  <c r="G14" i="49"/>
  <c r="G15" i="49"/>
  <c r="G16" i="49"/>
  <c r="G17" i="49"/>
  <c r="G18" i="49"/>
  <c r="G19" i="49"/>
  <c r="G20" i="49"/>
  <c r="G21" i="49"/>
  <c r="G22" i="49"/>
  <c r="G23" i="49"/>
  <c r="G24" i="49"/>
  <c r="G25" i="49"/>
  <c r="G26" i="49"/>
  <c r="G27" i="49"/>
  <c r="G28" i="49"/>
  <c r="G29" i="49"/>
  <c r="G30" i="49"/>
  <c r="G31" i="49"/>
  <c r="G32" i="49"/>
  <c r="G33" i="49"/>
  <c r="G34" i="49"/>
  <c r="G35" i="49"/>
  <c r="G36" i="49"/>
  <c r="G37" i="49"/>
  <c r="F4" i="49"/>
  <c r="F9" i="49"/>
  <c r="F10" i="49"/>
  <c r="F11" i="49"/>
  <c r="F12" i="49"/>
  <c r="F13" i="49"/>
  <c r="F14" i="49"/>
  <c r="F15" i="49"/>
  <c r="F16" i="49"/>
  <c r="F17" i="49"/>
  <c r="F18" i="49"/>
  <c r="F19" i="49"/>
  <c r="F20" i="49"/>
  <c r="F21" i="49"/>
  <c r="F22" i="49"/>
  <c r="F23" i="49"/>
  <c r="F24" i="49"/>
  <c r="F25" i="49"/>
  <c r="F26" i="49"/>
  <c r="F27" i="49"/>
  <c r="F28" i="49"/>
  <c r="F29" i="49"/>
  <c r="F30" i="49"/>
  <c r="F31" i="49"/>
  <c r="F32" i="49"/>
  <c r="F33" i="49"/>
  <c r="F34" i="49"/>
  <c r="F35" i="49"/>
  <c r="F36" i="49"/>
  <c r="F37" i="49"/>
  <c r="F8" i="49"/>
  <c r="E4" i="49"/>
  <c r="E8" i="49"/>
  <c r="D4" i="49"/>
  <c r="D9" i="49"/>
  <c r="D10" i="49"/>
  <c r="D11" i="49"/>
  <c r="D12" i="49"/>
  <c r="D13" i="49"/>
  <c r="D14" i="49"/>
  <c r="D15" i="49"/>
  <c r="D16" i="49"/>
  <c r="D17" i="49"/>
  <c r="D18" i="49"/>
  <c r="D19" i="49"/>
  <c r="D20" i="49"/>
  <c r="D21" i="49"/>
  <c r="D22" i="49"/>
  <c r="D23" i="49"/>
  <c r="D24" i="49"/>
  <c r="D25" i="49"/>
  <c r="D26" i="49"/>
  <c r="D27" i="49"/>
  <c r="D28" i="49"/>
  <c r="D29" i="49"/>
  <c r="D30" i="49"/>
  <c r="D31" i="49"/>
  <c r="D32" i="49"/>
  <c r="D33" i="49"/>
  <c r="D34" i="49"/>
  <c r="D35" i="49"/>
  <c r="D36" i="49"/>
  <c r="D37" i="49"/>
  <c r="D8" i="49"/>
  <c r="E9" i="49"/>
  <c r="E10" i="49"/>
  <c r="E11" i="49"/>
  <c r="E12" i="49"/>
  <c r="E13" i="49"/>
  <c r="E14" i="49"/>
  <c r="E15" i="49"/>
  <c r="E16" i="49"/>
  <c r="E17" i="49"/>
  <c r="E18" i="49"/>
  <c r="E19" i="49"/>
  <c r="E20" i="49"/>
  <c r="E21" i="49"/>
  <c r="E22" i="49"/>
  <c r="E23" i="49"/>
  <c r="E24" i="49"/>
  <c r="E25" i="49"/>
  <c r="E26" i="49"/>
  <c r="E27" i="49"/>
  <c r="E28" i="49"/>
  <c r="E29" i="49"/>
  <c r="E30" i="49"/>
  <c r="E31" i="49"/>
  <c r="E32" i="49"/>
  <c r="E33" i="49"/>
  <c r="E34" i="49"/>
  <c r="E35" i="49"/>
  <c r="E36" i="49"/>
  <c r="E37" i="49"/>
  <c r="C4" i="49"/>
  <c r="C8" i="49"/>
  <c r="C9" i="49"/>
  <c r="C10" i="49"/>
  <c r="C11" i="49"/>
  <c r="C12" i="49"/>
  <c r="C13" i="49"/>
  <c r="C14" i="49"/>
  <c r="C15" i="49"/>
  <c r="C16" i="49"/>
  <c r="C17" i="49"/>
  <c r="C18" i="49"/>
  <c r="C19" i="49"/>
  <c r="C20" i="49"/>
  <c r="C21" i="49"/>
  <c r="C22" i="49"/>
  <c r="C23" i="49"/>
  <c r="C24" i="49"/>
  <c r="C25" i="49"/>
  <c r="C26" i="49"/>
  <c r="C27" i="49"/>
  <c r="C28" i="49"/>
  <c r="C29" i="49"/>
  <c r="C30" i="49"/>
  <c r="C31" i="49"/>
  <c r="C32" i="49"/>
  <c r="C33" i="49"/>
  <c r="C34" i="49"/>
  <c r="C35" i="49"/>
  <c r="C36" i="49"/>
  <c r="C37" i="49"/>
  <c r="B3" i="49"/>
  <c r="C5" i="49"/>
  <c r="C6" i="49"/>
  <c r="L5" i="49"/>
  <c r="L6" i="49"/>
  <c r="I5" i="49"/>
  <c r="I6" i="49"/>
  <c r="K5" i="49"/>
  <c r="K6" i="49"/>
  <c r="G5" i="49"/>
  <c r="G6" i="49"/>
  <c r="M5" i="49"/>
  <c r="M6" i="49"/>
  <c r="F5" i="49"/>
  <c r="F6" i="49"/>
  <c r="E5" i="49"/>
  <c r="E6" i="49"/>
  <c r="H5" i="49"/>
  <c r="H6" i="49"/>
  <c r="D5" i="49"/>
  <c r="D6" i="49"/>
  <c r="J5" i="49"/>
  <c r="J6" i="49"/>
  <c r="B4" i="42"/>
  <c r="B35" i="14"/>
  <c r="C35" i="14"/>
  <c r="D35" i="14"/>
  <c r="E35" i="14"/>
  <c r="F35" i="14"/>
  <c r="G35" i="14"/>
  <c r="H35" i="14"/>
  <c r="I35" i="14"/>
  <c r="J35" i="14"/>
  <c r="K35" i="14"/>
  <c r="L35" i="14"/>
  <c r="I12" i="17"/>
  <c r="I14" i="17"/>
  <c r="I13" i="17"/>
  <c r="J12" i="17"/>
  <c r="J16" i="17"/>
  <c r="I7" i="17"/>
  <c r="I15" i="17"/>
  <c r="I16" i="17"/>
  <c r="I6" i="17"/>
  <c r="I5" i="17"/>
  <c r="K4" i="19"/>
  <c r="K13" i="19"/>
  <c r="I21" i="19"/>
  <c r="K5" i="19"/>
  <c r="J4" i="19"/>
  <c r="J5" i="19"/>
  <c r="I4" i="19"/>
  <c r="I5" i="19"/>
  <c r="D40" i="19"/>
  <c r="K11" i="19"/>
  <c r="J11" i="19"/>
  <c r="J10" i="19"/>
  <c r="J9" i="19"/>
  <c r="J8" i="19"/>
  <c r="J7" i="19"/>
  <c r="J6" i="19"/>
  <c r="K10" i="19"/>
  <c r="K9" i="19"/>
  <c r="K8" i="19"/>
  <c r="K7" i="19"/>
  <c r="K6" i="19"/>
  <c r="I16" i="19"/>
  <c r="H13" i="19"/>
  <c r="H4" i="19"/>
  <c r="H5" i="19"/>
  <c r="I9" i="19"/>
  <c r="I10" i="19"/>
  <c r="I11" i="19"/>
  <c r="I13" i="19"/>
  <c r="D39" i="19"/>
  <c r="I6" i="19"/>
  <c r="I7" i="19"/>
  <c r="I8" i="19"/>
  <c r="H11" i="19"/>
  <c r="H10" i="19"/>
  <c r="H9" i="19"/>
  <c r="H8" i="19"/>
  <c r="H7" i="19"/>
  <c r="H6" i="19"/>
  <c r="AE34" i="18"/>
  <c r="AE35" i="18"/>
  <c r="AE30" i="18"/>
  <c r="AD31" i="18"/>
  <c r="AE29" i="18"/>
  <c r="B4" i="40"/>
  <c r="B5" i="40"/>
  <c r="B6" i="40"/>
  <c r="B7" i="40"/>
  <c r="B8" i="40"/>
  <c r="B9" i="40"/>
  <c r="B10" i="40"/>
  <c r="B11" i="40"/>
  <c r="B12" i="40"/>
  <c r="B13" i="40"/>
  <c r="B14" i="40"/>
  <c r="B15" i="40"/>
  <c r="B16" i="40"/>
  <c r="B17" i="40"/>
  <c r="B18" i="40"/>
  <c r="B19" i="40"/>
  <c r="B20" i="40"/>
  <c r="B21" i="40"/>
  <c r="B22" i="40"/>
  <c r="B23" i="40"/>
  <c r="B24" i="40"/>
  <c r="B25" i="40"/>
  <c r="B26" i="40"/>
  <c r="B27" i="40"/>
  <c r="B28" i="40"/>
  <c r="B29" i="40"/>
  <c r="B30" i="40"/>
  <c r="B31" i="40"/>
  <c r="B32" i="40"/>
  <c r="B33" i="40"/>
  <c r="B34" i="40"/>
  <c r="B35" i="40"/>
  <c r="B3" i="40"/>
  <c r="B2" i="40"/>
  <c r="C15" i="40"/>
  <c r="E15" i="40"/>
  <c r="H8" i="40"/>
  <c r="H9" i="40"/>
  <c r="C7" i="40"/>
  <c r="C6" i="40"/>
  <c r="F28" i="40"/>
  <c r="C4" i="40"/>
  <c r="H3" i="40"/>
  <c r="H4" i="40"/>
  <c r="I6" i="40"/>
  <c r="C3" i="40"/>
  <c r="B4" i="26"/>
  <c r="B5" i="26"/>
  <c r="B6" i="26"/>
  <c r="B7" i="26"/>
  <c r="B8" i="26"/>
  <c r="B9" i="26"/>
  <c r="B10" i="26"/>
  <c r="B11" i="26"/>
  <c r="B12" i="26"/>
  <c r="B13" i="26"/>
  <c r="B14" i="26"/>
  <c r="B15" i="26"/>
  <c r="B16" i="26"/>
  <c r="B17" i="26"/>
  <c r="B18" i="26"/>
  <c r="B19" i="26"/>
  <c r="B20" i="26"/>
  <c r="B21" i="26"/>
  <c r="B22" i="26"/>
  <c r="B23" i="26"/>
  <c r="B24" i="26"/>
  <c r="B25" i="26"/>
  <c r="B26" i="26"/>
  <c r="B27" i="26"/>
  <c r="B28" i="26"/>
  <c r="B29" i="26"/>
  <c r="B30" i="26"/>
  <c r="B31" i="26"/>
  <c r="B32" i="26"/>
  <c r="B33" i="26"/>
  <c r="B34" i="26"/>
  <c r="B35" i="26"/>
  <c r="B3" i="26"/>
  <c r="B2" i="26"/>
  <c r="C15" i="26"/>
  <c r="F31" i="26"/>
  <c r="H8" i="26"/>
  <c r="H9" i="26"/>
  <c r="C7" i="26"/>
  <c r="C6" i="26"/>
  <c r="F28" i="26"/>
  <c r="C4" i="26"/>
  <c r="H3" i="26"/>
  <c r="H4" i="26"/>
  <c r="G5" i="26"/>
  <c r="C3" i="26"/>
  <c r="F27" i="26"/>
  <c r="L130" i="16"/>
  <c r="K130" i="16"/>
  <c r="R130" i="16"/>
  <c r="R104" i="16"/>
  <c r="C26" i="16"/>
  <c r="K104" i="16"/>
  <c r="O104" i="16"/>
  <c r="K78" i="16"/>
  <c r="R78" i="16"/>
  <c r="K53" i="16"/>
  <c r="O53" i="16"/>
  <c r="K25" i="16"/>
  <c r="O25" i="16"/>
  <c r="E34" i="16"/>
  <c r="F26" i="16"/>
  <c r="E26" i="16"/>
  <c r="D26" i="16"/>
  <c r="B26" i="16"/>
  <c r="F25" i="16"/>
  <c r="F31" i="16"/>
  <c r="E25" i="16"/>
  <c r="E29" i="16"/>
  <c r="D25" i="16"/>
  <c r="D31" i="16"/>
  <c r="C25" i="16"/>
  <c r="C34" i="16"/>
  <c r="B25" i="16"/>
  <c r="C24" i="20"/>
  <c r="D24" i="20"/>
  <c r="E24" i="20"/>
  <c r="F24" i="20"/>
  <c r="B24" i="20"/>
  <c r="C25" i="20"/>
  <c r="D25" i="20"/>
  <c r="E25" i="20"/>
  <c r="F25" i="20"/>
  <c r="B25" i="20"/>
  <c r="H51" i="15"/>
  <c r="H52" i="15"/>
  <c r="H53" i="15"/>
  <c r="H54" i="15"/>
  <c r="H55" i="15"/>
  <c r="I55" i="15"/>
  <c r="I54" i="15"/>
  <c r="I53" i="15"/>
  <c r="I52" i="15"/>
  <c r="H34" i="15"/>
  <c r="H33" i="15"/>
  <c r="H32" i="15"/>
  <c r="H31" i="15"/>
  <c r="H30" i="15"/>
  <c r="H35" i="15"/>
  <c r="I31" i="15"/>
  <c r="H4" i="15"/>
  <c r="J14" i="17"/>
  <c r="J13" i="17"/>
  <c r="J15" i="17"/>
  <c r="AE31" i="18"/>
  <c r="AE32" i="18"/>
  <c r="AD32" i="18"/>
  <c r="AF37" i="18"/>
  <c r="AF36" i="18"/>
  <c r="AD37" i="18"/>
  <c r="AD36" i="18"/>
  <c r="AE36" i="18"/>
  <c r="AE37" i="18"/>
  <c r="AE38" i="18"/>
  <c r="AF31" i="18"/>
  <c r="AF32" i="18"/>
  <c r="AE33" i="18"/>
  <c r="H12" i="40"/>
  <c r="H10" i="40"/>
  <c r="H11" i="40"/>
  <c r="G11" i="40"/>
  <c r="G10" i="40"/>
  <c r="I11" i="40"/>
  <c r="I10" i="40"/>
  <c r="C24" i="40"/>
  <c r="G5" i="40"/>
  <c r="C20" i="40"/>
  <c r="F27" i="40"/>
  <c r="F31" i="40"/>
  <c r="H5" i="40"/>
  <c r="H6" i="40"/>
  <c r="H7" i="40"/>
  <c r="G6" i="40"/>
  <c r="D15" i="40"/>
  <c r="C17" i="40"/>
  <c r="C21" i="40"/>
  <c r="I5" i="40"/>
  <c r="C23" i="40"/>
  <c r="C18" i="40"/>
  <c r="E15" i="26"/>
  <c r="I11" i="26"/>
  <c r="G11" i="26"/>
  <c r="G10" i="26"/>
  <c r="I5" i="26"/>
  <c r="C24" i="26"/>
  <c r="H5" i="26"/>
  <c r="H6" i="26"/>
  <c r="H7" i="26"/>
  <c r="G6" i="26"/>
  <c r="D15" i="26"/>
  <c r="C21" i="26"/>
  <c r="C17" i="26"/>
  <c r="C23" i="26"/>
  <c r="I6" i="26"/>
  <c r="H10" i="26"/>
  <c r="H11" i="26"/>
  <c r="H12" i="26"/>
  <c r="C18" i="26"/>
  <c r="I10" i="26"/>
  <c r="O130" i="16"/>
  <c r="D29" i="16"/>
  <c r="E31" i="16"/>
  <c r="C35" i="16"/>
  <c r="B32" i="16"/>
  <c r="D35" i="16"/>
  <c r="E28" i="16"/>
  <c r="E32" i="16"/>
  <c r="L104" i="16"/>
  <c r="R25" i="16"/>
  <c r="B28" i="16"/>
  <c r="F32" i="16"/>
  <c r="B34" i="16"/>
  <c r="B35" i="16"/>
  <c r="F34" i="16"/>
  <c r="B29" i="16"/>
  <c r="C29" i="16"/>
  <c r="L78" i="16"/>
  <c r="D28" i="16"/>
  <c r="F29" i="16"/>
  <c r="B31" i="16"/>
  <c r="C31" i="16"/>
  <c r="D32" i="16"/>
  <c r="D34" i="16"/>
  <c r="E35" i="16"/>
  <c r="L25" i="16"/>
  <c r="C28" i="16"/>
  <c r="F35" i="16"/>
  <c r="F28" i="16"/>
  <c r="C32" i="16"/>
  <c r="L53" i="16"/>
  <c r="O78" i="16"/>
  <c r="R53" i="16"/>
  <c r="H56" i="15"/>
  <c r="I51" i="15"/>
  <c r="J51" i="15"/>
  <c r="J52" i="15"/>
  <c r="J53" i="15"/>
  <c r="J54" i="15"/>
  <c r="J55" i="15"/>
  <c r="I32" i="15"/>
  <c r="I33" i="15"/>
  <c r="I30" i="15"/>
  <c r="J30" i="15"/>
  <c r="J31" i="15"/>
  <c r="I34" i="15"/>
  <c r="H8" i="15"/>
  <c r="H7" i="15"/>
  <c r="H6" i="15"/>
  <c r="H5" i="15"/>
  <c r="J17" i="17"/>
  <c r="C9" i="40"/>
  <c r="F29" i="40"/>
  <c r="C10" i="40"/>
  <c r="C12" i="40"/>
  <c r="F30" i="40"/>
  <c r="C13" i="40"/>
  <c r="C20" i="26"/>
  <c r="C10" i="26"/>
  <c r="C9" i="26"/>
  <c r="F29" i="26"/>
  <c r="C13" i="26"/>
  <c r="C12" i="26"/>
  <c r="F30" i="26"/>
  <c r="J32" i="15"/>
  <c r="J33" i="15"/>
  <c r="J34" i="15"/>
  <c r="H9" i="15"/>
  <c r="I8" i="15"/>
  <c r="F8" i="4"/>
  <c r="G4" i="4"/>
  <c r="F5" i="4"/>
  <c r="F6" i="4"/>
  <c r="F4" i="4"/>
  <c r="I5" i="15"/>
  <c r="I7" i="15"/>
  <c r="I6" i="15"/>
  <c r="I4" i="15"/>
  <c r="J4" i="15"/>
  <c r="G5" i="4"/>
  <c r="G6" i="4"/>
  <c r="J5" i="15"/>
  <c r="J6" i="15"/>
  <c r="J7" i="15"/>
  <c r="J8" i="15"/>
</calcChain>
</file>

<file path=xl/sharedStrings.xml><?xml version="1.0" encoding="utf-8"?>
<sst xmlns="http://schemas.openxmlformats.org/spreadsheetml/2006/main" count="1258" uniqueCount="196">
  <si>
    <t>New Account Processing</t>
  </si>
  <si>
    <t>Years Employed</t>
  </si>
  <si>
    <t>Gender</t>
  </si>
  <si>
    <t>Certified</t>
  </si>
  <si>
    <t xml:space="preserve"> Prior Background</t>
  </si>
  <si>
    <t>Close Ratio</t>
  </si>
  <si>
    <t xml:space="preserve">Sales </t>
  </si>
  <si>
    <t>M</t>
  </si>
  <si>
    <t>Y</t>
  </si>
  <si>
    <t>N</t>
  </si>
  <si>
    <t>F</t>
  </si>
  <si>
    <t>Mean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</si>
  <si>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</si>
  <si>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</si>
  <si>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</si>
  <si>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</si>
  <si>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</si>
  <si>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</si>
  <si>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</si>
  <si>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</si>
  <si>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</si>
  <si>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</si>
  <si>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</si>
  <si>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</si>
  <si>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r>
      <t xml:space="preserve">Datasheet: </t>
    </r>
    <r>
      <rPr>
        <b/>
        <i/>
        <sz val="10"/>
        <color indexed="8"/>
        <rFont val="Arial"/>
        <family val="2"/>
      </rPr>
      <t>Major Leauge Baseball</t>
    </r>
  </si>
  <si>
    <t>Won</t>
  </si>
  <si>
    <t>Lost</t>
  </si>
  <si>
    <t>Runs</t>
  </si>
  <si>
    <t>Hits</t>
  </si>
  <si>
    <t>Doubles</t>
  </si>
  <si>
    <t>Triples</t>
  </si>
  <si>
    <t>Home Runs</t>
  </si>
  <si>
    <t>Runs Batted In</t>
  </si>
  <si>
    <t>Earned Run Average</t>
  </si>
  <si>
    <t>Walks</t>
  </si>
  <si>
    <t>Strike Outs</t>
  </si>
  <si>
    <t>Number of wins is strongly correlated with runs batted in, overall runs, less strongly, but still positive, with hits and doubles, and  is</t>
  </si>
  <si>
    <t>negatively correlated with earned run average, as well as number of walks.</t>
  </si>
  <si>
    <t>Number of loses paint pretty much eaxcly the opposite picture, with negative correlation, where there was positive one for th wins, and vice versa.</t>
  </si>
  <si>
    <t>Few other strong positive correlations are between runs and hits, runs and runs batted in (almost perfect), and between hits and runs batted in.</t>
  </si>
  <si>
    <t>Carrier</t>
  </si>
  <si>
    <t>Type</t>
  </si>
  <si>
    <t>Usage</t>
  </si>
  <si>
    <t>Signal strength</t>
  </si>
  <si>
    <t>Value for the Dollar</t>
  </si>
  <si>
    <t>Customer Service</t>
  </si>
  <si>
    <t>AT&amp;T</t>
  </si>
  <si>
    <t>Basic</t>
  </si>
  <si>
    <t>Average</t>
  </si>
  <si>
    <t>Camera</t>
  </si>
  <si>
    <t>Smart</t>
  </si>
  <si>
    <t>High</t>
  </si>
  <si>
    <t>Very high</t>
  </si>
  <si>
    <t>Low</t>
  </si>
  <si>
    <t>Other</t>
  </si>
  <si>
    <t>Sprint</t>
  </si>
  <si>
    <t>T-mobile</t>
  </si>
  <si>
    <t>Verizon</t>
  </si>
  <si>
    <t>Cell Phone Survey</t>
  </si>
  <si>
    <t>Total</t>
  </si>
  <si>
    <t>proportion</t>
  </si>
  <si>
    <t>x</t>
  </si>
  <si>
    <t>Accounting Department Survey Data</t>
  </si>
  <si>
    <t>Employee</t>
  </si>
  <si>
    <t>Years of Service</t>
  </si>
  <si>
    <t>Years Undergraduate Study</t>
  </si>
  <si>
    <t>Graduate Degree?</t>
  </si>
  <si>
    <t>CPA?</t>
  </si>
  <si>
    <t>Age Group</t>
  </si>
  <si>
    <t>41-45</t>
  </si>
  <si>
    <t>26-30</t>
  </si>
  <si>
    <t>31-35</t>
  </si>
  <si>
    <t>36-40</t>
  </si>
  <si>
    <t>51-55</t>
  </si>
  <si>
    <t>46-50</t>
  </si>
  <si>
    <t>21-25</t>
  </si>
  <si>
    <t>Average of Years Undergraduate Study</t>
  </si>
  <si>
    <t>Row Labels</t>
  </si>
  <si>
    <t>Grand Total</t>
  </si>
  <si>
    <t>Count of Employee</t>
  </si>
  <si>
    <t>Two-Way Table</t>
  </si>
  <si>
    <t>Count of Student</t>
  </si>
  <si>
    <t>Student</t>
  </si>
  <si>
    <t>female</t>
  </si>
  <si>
    <t>male</t>
  </si>
  <si>
    <t>no</t>
  </si>
  <si>
    <t>yes</t>
  </si>
  <si>
    <t>Facebook Survey</t>
  </si>
  <si>
    <t>Views/day</t>
  </si>
  <si>
    <t>Hours online/week</t>
  </si>
  <si>
    <t>Friends</t>
  </si>
  <si>
    <t>6-10</t>
  </si>
  <si>
    <t>11-15</t>
  </si>
  <si>
    <t>1-5</t>
  </si>
  <si>
    <t>16-20</t>
  </si>
  <si>
    <t># Teams</t>
  </si>
  <si>
    <t>Population Mean</t>
  </si>
  <si>
    <t>Population Variance</t>
  </si>
  <si>
    <t>Population Standard Deviation</t>
  </si>
  <si>
    <t>Team</t>
  </si>
  <si>
    <t>Squared Deviations</t>
  </si>
  <si>
    <t>2007 Major League Baseball Statistics</t>
  </si>
  <si>
    <t>TEAM</t>
  </si>
  <si>
    <t>Arizona</t>
  </si>
  <si>
    <t>Atlanta</t>
  </si>
  <si>
    <t>Baltimore</t>
  </si>
  <si>
    <t>Boston</t>
  </si>
  <si>
    <t>Chicago Cubs</t>
  </si>
  <si>
    <t>Chicago Sox</t>
  </si>
  <si>
    <t>Cincinnati</t>
  </si>
  <si>
    <t>Cleveland</t>
  </si>
  <si>
    <t>Colorado</t>
  </si>
  <si>
    <t>Detroit</t>
  </si>
  <si>
    <t>Florida</t>
  </si>
  <si>
    <t>Houston</t>
  </si>
  <si>
    <t>Kansas City</t>
  </si>
  <si>
    <t>LA Angels</t>
  </si>
  <si>
    <t>LA Dodgers</t>
  </si>
  <si>
    <t>Milwaukee</t>
  </si>
  <si>
    <t>Minnesota</t>
  </si>
  <si>
    <t>NY Mets</t>
  </si>
  <si>
    <t>NY Yankees</t>
  </si>
  <si>
    <t>Oakland</t>
  </si>
  <si>
    <t>Philadelphia</t>
  </si>
  <si>
    <t>Pittsburgh</t>
  </si>
  <si>
    <t>San Diego</t>
  </si>
  <si>
    <t>San Francisco</t>
  </si>
  <si>
    <t>Seattle</t>
  </si>
  <si>
    <t>St. Louis</t>
  </si>
  <si>
    <t>Tampa Bay</t>
  </si>
  <si>
    <t>Texas</t>
  </si>
  <si>
    <t>Toronto</t>
  </si>
  <si>
    <t>Washington</t>
  </si>
  <si>
    <t>Frequency</t>
  </si>
  <si>
    <t>Relative Frequency</t>
  </si>
  <si>
    <t>Cumulative Relative
Frequency</t>
  </si>
  <si>
    <t>More</t>
  </si>
  <si>
    <t>Closing Stock Prices</t>
  </si>
  <si>
    <t>Date</t>
  </si>
  <si>
    <t>IBM</t>
  </si>
  <si>
    <t>INTC</t>
  </si>
  <si>
    <t>CSCO</t>
  </si>
  <si>
    <t>GE</t>
  </si>
  <si>
    <t>DJ Industrials</t>
  </si>
  <si>
    <t>Stdev</t>
  </si>
  <si>
    <t>M ean</t>
  </si>
  <si>
    <t>of the mean is 60%</t>
  </si>
  <si>
    <t>of the mean is 100%</t>
  </si>
  <si>
    <t>The percentage of observations that fall within two standard deviation</t>
  </si>
  <si>
    <t>The percentage of observations that fall within one standard deviation</t>
  </si>
  <si>
    <t>of the mean is 65%</t>
  </si>
  <si>
    <t>The percentage of observations that fall within three standard deviation</t>
  </si>
  <si>
    <t>of the mean is 70%</t>
  </si>
  <si>
    <t>of the mean is 75%</t>
  </si>
  <si>
    <t>of the mean is 90%</t>
  </si>
  <si>
    <t>of the mean is 50%</t>
  </si>
  <si>
    <t>According to the empirical rule approximately 68% of the observations will fall within one standard deviation of the mean,</t>
  </si>
  <si>
    <t>or between 𝑥 ̅ - s and 𝑥 ̅ + s .</t>
  </si>
  <si>
    <t>According to the empirical rule approximately 95% of the observations will fall within two standard deviations of the</t>
  </si>
  <si>
    <t>mean, or within  x bar ± 3s .</t>
  </si>
  <si>
    <r>
      <t xml:space="preserve">mean, or within  x bar </t>
    </r>
    <r>
      <rPr>
        <sz val="11"/>
        <color indexed="8"/>
        <rFont val="Calibri"/>
        <family val="2"/>
      </rPr>
      <t>±</t>
    </r>
    <r>
      <rPr>
        <sz val="11"/>
        <color theme="1"/>
        <rFont val="Calibri"/>
        <family val="2"/>
        <scheme val="minor"/>
      </rPr>
      <t xml:space="preserve"> 2s .</t>
    </r>
  </si>
  <si>
    <t>According to the empirical rule approximately 99.7% of the observations will fall within three standard deviations of the</t>
  </si>
  <si>
    <t>Vacation Survey</t>
  </si>
  <si>
    <t>Age</t>
  </si>
  <si>
    <t>Relationship Status</t>
  </si>
  <si>
    <t>Number of Vacations per Year</t>
  </si>
  <si>
    <t>Number of Children</t>
  </si>
  <si>
    <t>Male</t>
  </si>
  <si>
    <t>Married</t>
  </si>
  <si>
    <t>Female</t>
  </si>
  <si>
    <t>Single/Divorced</t>
  </si>
  <si>
    <t>Five-Number Summary</t>
  </si>
  <si>
    <t>First Quartile</t>
  </si>
  <si>
    <t>Third Quartile</t>
  </si>
  <si>
    <t>Quartile Calculations</t>
  </si>
  <si>
    <t>Initial first quartile rank</t>
  </si>
  <si>
    <t>first quartile:</t>
  </si>
  <si>
    <t>1st Quartile</t>
  </si>
  <si>
    <t>Initial third quartile rank</t>
  </si>
  <si>
    <t>3rd Quartile</t>
  </si>
  <si>
    <t>third quartile:</t>
  </si>
  <si>
    <t>Std. Deviation</t>
  </si>
  <si>
    <t>1 Std. Dev</t>
  </si>
  <si>
    <t>2 Std Dev.</t>
  </si>
  <si>
    <t>3 Std Dev</t>
  </si>
  <si>
    <t>Summary</t>
  </si>
  <si>
    <t>Number of Vacations
 per Year*Frequency</t>
  </si>
  <si>
    <t xml:space="preserve">Mean </t>
  </si>
  <si>
    <t>(xi- x bar)^2</t>
  </si>
  <si>
    <t>fi*(xi- x bar)^2</t>
  </si>
  <si>
    <t>stdev</t>
  </si>
  <si>
    <t>The mean and standard deviation obtained using frequency distribution is same as the ones obtained using the excel function</t>
  </si>
  <si>
    <t>Min</t>
  </si>
  <si>
    <t>Max</t>
  </si>
  <si>
    <t>Cumulative frequency</t>
  </si>
  <si>
    <t>Bin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</si>
</sst>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&quot;₹&quot;\ * #,##0.00_ ;_ &quot;₹&quot;\ * \-#,##0.00_ ;_ &quot;₹&quot;\ * &quot;-&quot;??_ ;_ @_ "/>
    <numFmt numFmtId="165" formatCode="_(&quot;$&quot;* #,##0_);_(&quot;$&quot;* \(#,##0\);_(&quot;$&quot;* &quot;-&quot;??_);_(@_)"/>
    <numFmt numFmtId="166" formatCode="0.000;[Red]0.000"/>
    <numFmt numFmtId="167" formatCode="0.000"/>
    <numFmt numFmtId="168" formatCode="0.0000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Helv"/>
    </font>
    <font>
      <b/>
      <i/>
      <sz val="10"/>
      <color indexed="8"/>
      <name val="Arial"/>
      <family val="2"/>
    </font>
    <font>
      <b/>
      <i/>
      <sz val="11"/>
      <color indexed="8"/>
      <name val="Calibri"/>
      <family val="2"/>
    </font>
    <font>
      <u/>
      <sz val="10"/>
      <name val="Arial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Calibri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10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0" fontId="0" fillId="0" borderId="0" xfId="7" applyNumberFormat="1" applyFont="1" applyAlignment="1">
      <alignment horizontal="center"/>
    </xf>
    <xf numFmtId="165" fontId="0" fillId="0" borderId="0" xfId="3" applyNumberFormat="1" applyFont="1" applyAlignment="1">
      <alignment horizontal="center"/>
    </xf>
    <xf numFmtId="0" fontId="4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5" fillId="0" borderId="2" xfId="0" applyFont="1" applyFill="1" applyBorder="1" applyAlignment="1">
      <alignment horizontal="center"/>
    </xf>
    <xf numFmtId="0" fontId="6" fillId="0" borderId="0" xfId="0" applyFont="1"/>
    <xf numFmtId="0" fontId="2" fillId="0" borderId="0" xfId="5" applyFont="1" applyFill="1" applyBorder="1"/>
    <xf numFmtId="0" fontId="7" fillId="0" borderId="0" xfId="0" applyFont="1"/>
    <xf numFmtId="0" fontId="8" fillId="0" borderId="2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1" xfId="0" applyFont="1" applyFill="1" applyBorder="1" applyAlignment="1"/>
    <xf numFmtId="0" fontId="3" fillId="0" borderId="0" xfId="5" applyFill="1" applyBorder="1"/>
    <xf numFmtId="0" fontId="9" fillId="0" borderId="0" xfId="5" applyFont="1" applyFill="1" applyBorder="1" applyAlignment="1">
      <alignment horizontal="left" vertical="top" wrapText="1"/>
    </xf>
    <xf numFmtId="3" fontId="9" fillId="0" borderId="0" xfId="5" applyNumberFormat="1" applyFont="1" applyFill="1" applyBorder="1" applyAlignment="1">
      <alignment horizontal="left" vertical="top" wrapText="1"/>
    </xf>
    <xf numFmtId="0" fontId="3" fillId="0" borderId="0" xfId="5" applyFill="1" applyBorder="1" applyAlignment="1">
      <alignment horizontal="left"/>
    </xf>
    <xf numFmtId="166" fontId="6" fillId="0" borderId="0" xfId="0" applyNumberFormat="1" applyFont="1" applyFill="1" applyBorder="1" applyAlignment="1"/>
    <xf numFmtId="166" fontId="6" fillId="0" borderId="1" xfId="0" applyNumberFormat="1" applyFont="1" applyFill="1" applyBorder="1" applyAlignment="1"/>
    <xf numFmtId="0" fontId="8" fillId="0" borderId="2" xfId="0" applyFont="1" applyFill="1" applyBorder="1" applyAlignment="1">
      <alignment horizontal="center" wrapText="1"/>
    </xf>
    <xf numFmtId="166" fontId="6" fillId="2" borderId="0" xfId="0" applyNumberFormat="1" applyFont="1" applyFill="1" applyBorder="1" applyAlignment="1"/>
    <xf numFmtId="0" fontId="3" fillId="0" borderId="0" xfId="5" applyFont="1" applyFill="1" applyBorder="1" applyAlignment="1">
      <alignment horizontal="center" wrapText="1"/>
    </xf>
    <xf numFmtId="0" fontId="6" fillId="0" borderId="0" xfId="0" applyNumberFormat="1" applyFont="1"/>
    <xf numFmtId="0" fontId="6" fillId="0" borderId="3" xfId="0" pivotButton="1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3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3" xfId="0" applyNumberFormat="1" applyFont="1" applyBorder="1"/>
    <xf numFmtId="0" fontId="6" fillId="0" borderId="6" xfId="0" applyNumberFormat="1" applyFont="1" applyBorder="1"/>
    <xf numFmtId="0" fontId="6" fillId="0" borderId="7" xfId="0" applyNumberFormat="1" applyFont="1" applyBorder="1"/>
    <xf numFmtId="0" fontId="6" fillId="0" borderId="8" xfId="0" applyFont="1" applyBorder="1"/>
    <xf numFmtId="0" fontId="6" fillId="0" borderId="8" xfId="0" applyNumberFormat="1" applyFont="1" applyBorder="1"/>
    <xf numFmtId="0" fontId="6" fillId="0" borderId="9" xfId="0" applyNumberFormat="1" applyFont="1" applyBorder="1"/>
    <xf numFmtId="0" fontId="6" fillId="0" borderId="10" xfId="0" applyFont="1" applyBorder="1"/>
    <xf numFmtId="0" fontId="6" fillId="0" borderId="10" xfId="0" applyNumberFormat="1" applyFont="1" applyBorder="1"/>
    <xf numFmtId="0" fontId="6" fillId="0" borderId="11" xfId="0" applyNumberFormat="1" applyFont="1" applyBorder="1"/>
    <xf numFmtId="0" fontId="6" fillId="0" borderId="12" xfId="0" applyNumberFormat="1" applyFont="1" applyBorder="1"/>
    <xf numFmtId="0" fontId="12" fillId="0" borderId="0" xfId="0" applyFont="1"/>
    <xf numFmtId="0" fontId="0" fillId="0" borderId="13" xfId="0" applyBorder="1"/>
    <xf numFmtId="0" fontId="0" fillId="0" borderId="13" xfId="0" applyBorder="1" applyAlignment="1">
      <alignment horizontal="center"/>
    </xf>
    <xf numFmtId="0" fontId="3" fillId="0" borderId="0" xfId="0" applyFont="1"/>
    <xf numFmtId="0" fontId="3" fillId="0" borderId="0" xfId="0" applyNumberFormat="1" applyFont="1" applyAlignment="1">
      <alignment horizontal="center"/>
    </xf>
    <xf numFmtId="0" fontId="3" fillId="0" borderId="0" xfId="0" quotePrefix="1" applyNumberFormat="1" applyFont="1" applyAlignment="1">
      <alignment horizontal="center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/>
    </xf>
    <xf numFmtId="0" fontId="13" fillId="0" borderId="0" xfId="0" applyNumberFormat="1" applyFont="1" applyAlignment="1">
      <alignment horizontal="left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" fontId="3" fillId="0" borderId="0" xfId="1" quotePrefix="1" applyNumberFormat="1" applyFont="1" applyAlignment="1">
      <alignment horizontal="center"/>
    </xf>
    <xf numFmtId="0" fontId="3" fillId="0" borderId="0" xfId="0" quotePrefix="1" applyFont="1" applyAlignment="1">
      <alignment horizontal="center"/>
    </xf>
    <xf numFmtId="16" fontId="3" fillId="0" borderId="0" xfId="0" quotePrefix="1" applyNumberFormat="1" applyFont="1" applyAlignment="1">
      <alignment horizontal="center"/>
    </xf>
    <xf numFmtId="0" fontId="6" fillId="0" borderId="0" xfId="0" applyFont="1" applyFill="1"/>
    <xf numFmtId="2" fontId="6" fillId="0" borderId="0" xfId="0" applyNumberFormat="1" applyFont="1" applyFill="1"/>
    <xf numFmtId="0" fontId="6" fillId="0" borderId="0" xfId="0" applyFont="1" applyFill="1" applyAlignment="1"/>
    <xf numFmtId="0" fontId="0" fillId="0" borderId="0" xfId="0" applyAlignment="1">
      <alignment wrapText="1"/>
    </xf>
    <xf numFmtId="0" fontId="7" fillId="0" borderId="13" xfId="0" applyFont="1" applyBorder="1"/>
    <xf numFmtId="0" fontId="0" fillId="0" borderId="0" xfId="0" applyNumberFormat="1" applyFill="1" applyBorder="1" applyAlignment="1"/>
    <xf numFmtId="167" fontId="0" fillId="0" borderId="13" xfId="0" applyNumberFormat="1" applyBorder="1"/>
    <xf numFmtId="0" fontId="14" fillId="0" borderId="13" xfId="0" applyFont="1" applyBorder="1"/>
    <xf numFmtId="0" fontId="14" fillId="0" borderId="13" xfId="0" applyFont="1" applyBorder="1" applyAlignment="1">
      <alignment wrapText="1"/>
    </xf>
    <xf numFmtId="14" fontId="6" fillId="0" borderId="0" xfId="0" applyNumberFormat="1" applyFont="1"/>
    <xf numFmtId="167" fontId="6" fillId="0" borderId="0" xfId="0" applyNumberFormat="1" applyFont="1"/>
    <xf numFmtId="0" fontId="11" fillId="0" borderId="0" xfId="0" applyFont="1"/>
    <xf numFmtId="167" fontId="0" fillId="0" borderId="0" xfId="0" applyNumberFormat="1"/>
    <xf numFmtId="0" fontId="0" fillId="2" borderId="0" xfId="0" applyFill="1"/>
    <xf numFmtId="0" fontId="14" fillId="0" borderId="0" xfId="0" applyFont="1"/>
    <xf numFmtId="0" fontId="0" fillId="0" borderId="0" xfId="0" applyFont="1"/>
    <xf numFmtId="0" fontId="0" fillId="2" borderId="0" xfId="0" applyFont="1" applyFill="1"/>
    <xf numFmtId="0" fontId="2" fillId="0" borderId="0" xfId="0" applyFont="1" applyAlignment="1">
      <alignment horizontal="left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0" fontId="2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3" fillId="0" borderId="0" xfId="5" applyFont="1"/>
    <xf numFmtId="0" fontId="3" fillId="0" borderId="14" xfId="5" applyFont="1" applyBorder="1"/>
    <xf numFmtId="0" fontId="2" fillId="0" borderId="15" xfId="5" applyFont="1" applyBorder="1" applyAlignment="1">
      <alignment horizontal="left"/>
    </xf>
    <xf numFmtId="0" fontId="3" fillId="0" borderId="15" xfId="5" applyFont="1" applyBorder="1" applyAlignment="1">
      <alignment horizontal="centerContinuous"/>
    </xf>
    <xf numFmtId="0" fontId="3" fillId="0" borderId="16" xfId="5" applyFont="1" applyBorder="1" applyAlignment="1">
      <alignment horizontal="centerContinuous"/>
    </xf>
    <xf numFmtId="0" fontId="3" fillId="0" borderId="17" xfId="5" applyFont="1" applyBorder="1"/>
    <xf numFmtId="0" fontId="3" fillId="0" borderId="0" xfId="5" applyFont="1" applyBorder="1" applyAlignment="1">
      <alignment horizontal="right"/>
    </xf>
    <xf numFmtId="0" fontId="3" fillId="0" borderId="0" xfId="5" applyFont="1" applyBorder="1"/>
    <xf numFmtId="0" fontId="3" fillId="0" borderId="18" xfId="5" applyFont="1" applyBorder="1"/>
    <xf numFmtId="0" fontId="3" fillId="0" borderId="18" xfId="5" applyFont="1" applyBorder="1" applyAlignment="1"/>
    <xf numFmtId="0" fontId="3" fillId="0" borderId="0" xfId="5" applyFont="1" applyBorder="1" applyAlignment="1"/>
    <xf numFmtId="0" fontId="3" fillId="0" borderId="19" xfId="5" applyFont="1" applyBorder="1"/>
    <xf numFmtId="0" fontId="3" fillId="0" borderId="20" xfId="5" applyFont="1" applyBorder="1" applyAlignment="1">
      <alignment horizontal="right"/>
    </xf>
    <xf numFmtId="0" fontId="3" fillId="0" borderId="21" xfId="5" applyFont="1" applyBorder="1" applyAlignment="1">
      <alignment horizontal="center"/>
    </xf>
    <xf numFmtId="0" fontId="3" fillId="0" borderId="0" xfId="5" quotePrefix="1" applyFont="1"/>
    <xf numFmtId="0" fontId="3" fillId="0" borderId="0" xfId="5" quotePrefix="1" applyFont="1" applyBorder="1"/>
    <xf numFmtId="0" fontId="3" fillId="0" borderId="21" xfId="5" applyFont="1" applyBorder="1"/>
    <xf numFmtId="0" fontId="3" fillId="0" borderId="0" xfId="5" applyFont="1" applyFill="1" applyBorder="1"/>
    <xf numFmtId="0" fontId="3" fillId="3" borderId="17" xfId="5" applyFont="1" applyFill="1" applyBorder="1"/>
    <xf numFmtId="168" fontId="3" fillId="3" borderId="18" xfId="5" applyNumberFormat="1" applyFont="1" applyFill="1" applyBorder="1"/>
    <xf numFmtId="0" fontId="3" fillId="3" borderId="17" xfId="5" quotePrefix="1" applyFont="1" applyFill="1" applyBorder="1"/>
    <xf numFmtId="0" fontId="3" fillId="3" borderId="19" xfId="5" applyFont="1" applyFill="1" applyBorder="1"/>
    <xf numFmtId="168" fontId="3" fillId="3" borderId="21" xfId="5" applyNumberFormat="1" applyFont="1" applyFill="1" applyBorder="1"/>
    <xf numFmtId="0" fontId="2" fillId="0" borderId="0" xfId="5" applyFont="1" applyBorder="1" applyAlignment="1">
      <alignment horizontal="left"/>
    </xf>
    <xf numFmtId="0" fontId="3" fillId="0" borderId="0" xfId="5" applyFont="1" applyBorder="1" applyAlignment="1">
      <alignment horizontal="centerContinuous"/>
    </xf>
    <xf numFmtId="0" fontId="3" fillId="0" borderId="0" xfId="5" applyFont="1" applyBorder="1" applyAlignment="1">
      <alignment horizontal="center"/>
    </xf>
    <xf numFmtId="0" fontId="0" fillId="0" borderId="0" xfId="0" applyBorder="1"/>
    <xf numFmtId="0" fontId="3" fillId="0" borderId="0" xfId="0" applyFont="1" applyAlignment="1">
      <alignment horizontal="right" wrapText="1"/>
    </xf>
    <xf numFmtId="0" fontId="0" fillId="0" borderId="0" xfId="0" applyFill="1" applyBorder="1"/>
    <xf numFmtId="0" fontId="4" fillId="0" borderId="0" xfId="0" applyFont="1" applyAlignment="1">
      <alignment horizontal="left"/>
    </xf>
    <xf numFmtId="0" fontId="2" fillId="0" borderId="0" xfId="0" applyFont="1" applyFill="1" applyBorder="1"/>
    <xf numFmtId="2" fontId="6" fillId="0" borderId="0" xfId="0" applyNumberFormat="1" applyFont="1"/>
    <xf numFmtId="0" fontId="3" fillId="0" borderId="0" xfId="5" applyFont="1" applyFill="1" applyBorder="1" applyAlignment="1">
      <alignment horizontal="right"/>
    </xf>
    <xf numFmtId="0" fontId="6" fillId="0" borderId="0" xfId="0" applyFont="1" applyAlignment="1"/>
    <xf numFmtId="0" fontId="3" fillId="0" borderId="0" xfId="5" applyFont="1" applyBorder="1" applyAlignment="1">
      <alignment horizontal="center"/>
    </xf>
    <xf numFmtId="0" fontId="3" fillId="0" borderId="18" xfId="5" applyFont="1" applyBorder="1" applyAlignment="1">
      <alignment horizontal="center"/>
    </xf>
    <xf numFmtId="0" fontId="2" fillId="3" borderId="22" xfId="5" applyFont="1" applyFill="1" applyBorder="1" applyAlignment="1">
      <alignment horizontal="center"/>
    </xf>
    <xf numFmtId="0" fontId="2" fillId="3" borderId="23" xfId="5" applyFont="1" applyFill="1" applyBorder="1" applyAlignment="1">
      <alignment horizontal="center"/>
    </xf>
    <xf numFmtId="0" fontId="6" fillId="4" borderId="0" xfId="0" applyFont="1" applyFill="1" applyAlignment="1">
      <alignment horizontal="center"/>
    </xf>
  </cellXfs>
  <cellStyles count="9">
    <cellStyle name="Comma 2" xfId="1"/>
    <cellStyle name="Comma 3" xfId="2"/>
    <cellStyle name="Currency" xfId="3" builtinId="4"/>
    <cellStyle name="Currency 2" xfId="4"/>
    <cellStyle name="Normal" xfId="0" builtinId="0"/>
    <cellStyle name="Normal 2" xfId="5"/>
    <cellStyle name="Normal 3" xfId="6"/>
    <cellStyle name="Percent" xfId="7" builtinId="5"/>
    <cellStyle name="Percent 2" xfId="8"/>
  </cellStyles>
  <dxfs count="2">
    <dxf>
      <font>
        <sz val="10"/>
      </font>
    </dxf>
    <dxf>
      <font>
        <name val="Arial"/>
        <scheme val="none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1.xml"/><Relationship Id="rId18" Type="http://schemas.openxmlformats.org/officeDocument/2006/relationships/worksheet" Target="worksheets/sheet16.xml"/><Relationship Id="rId26" Type="http://schemas.openxmlformats.org/officeDocument/2006/relationships/worksheet" Target="worksheets/sheet2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19.xml"/><Relationship Id="rId34" Type="http://schemas.openxmlformats.org/officeDocument/2006/relationships/sharedStrings" Target="sharedStrings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0.xml"/><Relationship Id="rId17" Type="http://schemas.openxmlformats.org/officeDocument/2006/relationships/worksheet" Target="worksheets/sheet15.xml"/><Relationship Id="rId25" Type="http://schemas.openxmlformats.org/officeDocument/2006/relationships/worksheet" Target="worksheets/sheet23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4.xml"/><Relationship Id="rId20" Type="http://schemas.openxmlformats.org/officeDocument/2006/relationships/worksheet" Target="worksheets/sheet18.xml"/><Relationship Id="rId29" Type="http://schemas.openxmlformats.org/officeDocument/2006/relationships/worksheet" Target="worksheets/sheet2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9.xml"/><Relationship Id="rId24" Type="http://schemas.openxmlformats.org/officeDocument/2006/relationships/worksheet" Target="worksheets/sheet22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3.xml"/><Relationship Id="rId23" Type="http://schemas.openxmlformats.org/officeDocument/2006/relationships/worksheet" Target="worksheets/sheet21.xml"/><Relationship Id="rId28" Type="http://schemas.openxmlformats.org/officeDocument/2006/relationships/worksheet" Target="worksheets/sheet26.xml"/><Relationship Id="rId10" Type="http://schemas.openxmlformats.org/officeDocument/2006/relationships/worksheet" Target="worksheets/sheet8.xml"/><Relationship Id="rId19" Type="http://schemas.openxmlformats.org/officeDocument/2006/relationships/worksheet" Target="worksheets/sheet17.xml"/><Relationship Id="rId31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2.xml"/><Relationship Id="rId14" Type="http://schemas.openxmlformats.org/officeDocument/2006/relationships/worksheet" Target="worksheets/sheet12.xml"/><Relationship Id="rId22" Type="http://schemas.openxmlformats.org/officeDocument/2006/relationships/worksheet" Target="worksheets/sheet20.xml"/><Relationship Id="rId27" Type="http://schemas.openxmlformats.org/officeDocument/2006/relationships/worksheet" Target="worksheets/sheet25.xml"/><Relationship Id="rId30" Type="http://schemas.openxmlformats.org/officeDocument/2006/relationships/pivotCacheDefinition" Target="pivotCache/pivotCacheDefinition1.xml"/><Relationship Id="rId35" Type="http://schemas.openxmlformats.org/officeDocument/2006/relationships/calcChain" Target="calcChain.xml"/><Relationship Id="rId8" Type="http://schemas.openxmlformats.org/officeDocument/2006/relationships/worksheet" Target="worksheets/sheet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'SBE 1'!$J$3</c:f>
              <c:strCache>
                <c:ptCount val="1"/>
                <c:pt idx="0">
                  <c:v>Cumulative Relative
Frequency</c:v>
                </c:pt>
              </c:strCache>
            </c:strRef>
          </c:tx>
          <c:xVal>
            <c:numRef>
              <c:f>'SBE 1'!$G$4:$G$8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'SBE 1'!$J$4:$J$8</c:f>
              <c:numCache>
                <c:formatCode>General</c:formatCode>
                <c:ptCount val="5"/>
                <c:pt idx="0">
                  <c:v>3.7999999999999999E-2</c:v>
                </c:pt>
                <c:pt idx="1">
                  <c:v>0.192</c:v>
                </c:pt>
                <c:pt idx="2">
                  <c:v>0.57699999999999996</c:v>
                </c:pt>
                <c:pt idx="3">
                  <c:v>0.88500000000000001</c:v>
                </c:pt>
                <c:pt idx="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43-4DA5-8124-5E6C5EB0A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299984"/>
        <c:axId val="1"/>
      </c:scatterChart>
      <c:valAx>
        <c:axId val="2057299984"/>
        <c:scaling>
          <c:orientation val="minMax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72999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1006029403339233"/>
          <c:y val="0.55019074981326299"/>
          <c:w val="0.27324309744216929"/>
          <c:h val="0.1384127672486196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Boxplot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5527192008879023E-2"/>
          <c:y val="8.8091353996737357E-2"/>
          <c:w val="0.9544950055493896"/>
          <c:h val="0.85481239804241438"/>
        </c:manualLayout>
      </c:layout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IN"/>
                      <a:t> 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79-4842-A060-6F8D9270CCD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IN"/>
                      <a:t> 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79-4842-A060-6F8D9270CCD8}"/>
                </c:ext>
              </c:extLst>
            </c:dLbl>
            <c:dLbl>
              <c:idx val="2"/>
              <c:layout>
                <c:manualLayout>
                  <c:x val="-1.3653603142865932E-3"/>
                  <c:y val="-2.506769841190209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IN"/>
                      <a:t>Number of Children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79-4842-A060-6F8D9270CCD8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ForBoxPlot4!$A$1:$A$3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ForBoxPlot4!$B$1:$B$3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479-4842-A060-6F8D9270CCD8}"/>
            </c:ext>
          </c:extLst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ForBoxPlot4!$A$4:$A$6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ForBoxPlot4!$B$4:$B$6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479-4842-A060-6F8D9270CCD8}"/>
            </c:ext>
          </c:extLst>
        </c:ser>
        <c:ser>
          <c:idx val="2"/>
          <c:order val="2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ForBoxPlot4!$A$7:$A$9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ForBoxPlot4!$B$7:$B$9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479-4842-A060-6F8D9270CCD8}"/>
            </c:ext>
          </c:extLst>
        </c:ser>
        <c:ser>
          <c:idx val="3"/>
          <c:order val="3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ForBoxPlot4!$A$10:$A$12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ForBoxPlot4!$B$10:$B$12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479-4842-A060-6F8D9270CCD8}"/>
            </c:ext>
          </c:extLst>
        </c:ser>
        <c:ser>
          <c:idx val="4"/>
          <c:order val="4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ForBoxPlot4!$A$13:$A$15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5</c:v>
                </c:pt>
              </c:numCache>
            </c:numRef>
          </c:xVal>
          <c:yVal>
            <c:numRef>
              <c:f>ForBoxPlot4!$B$13:$B$15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479-4842-A060-6F8D9270CCD8}"/>
            </c:ext>
          </c:extLst>
        </c:ser>
        <c:ser>
          <c:idx val="5"/>
          <c:order val="5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ForBoxPlot4!$A$16:$A$17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ForBoxPlot4!$B$16:$B$17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9479-4842-A060-6F8D9270CCD8}"/>
            </c:ext>
          </c:extLst>
        </c:ser>
        <c:ser>
          <c:idx val="6"/>
          <c:order val="6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ForBoxPlot4!$A$18:$A$19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ForBoxPlot4!$B$18:$B$19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9479-4842-A060-6F8D9270CCD8}"/>
            </c:ext>
          </c:extLst>
        </c:ser>
        <c:ser>
          <c:idx val="7"/>
          <c:order val="7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ForBoxPlot4!$A$20:$A$21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ForBoxPlot4!$B$20:$B$21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9479-4842-A060-6F8D9270CC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297488"/>
        <c:axId val="1"/>
      </c:scatterChart>
      <c:valAx>
        <c:axId val="2057297488"/>
        <c:scaling>
          <c:orientation val="minMax"/>
          <c:max val="6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4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2057297488"/>
        <c:crosses val="autoZero"/>
        <c:crossBetween val="midCat"/>
        <c:majorUnit val="1"/>
      </c:valAx>
    </c:plotArea>
    <c:plotVisOnly val="1"/>
    <c:dispBlanksAs val="gap"/>
    <c:showDLblsOverMax val="0"/>
  </c:chart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IN"/>
              <a:t>Dot Scale Diagram</a:t>
            </a:r>
          </a:p>
        </c:rich>
      </c:tx>
      <c:layout>
        <c:manualLayout>
          <c:xMode val="edge"/>
          <c:yMode val="edge"/>
          <c:x val="0.35639097744360904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609022556390972E-2"/>
          <c:y val="0.16873469575679448"/>
          <c:w val="0.68270676691729326"/>
          <c:h val="0.79652701967545614"/>
        </c:manualLayout>
      </c:layout>
      <c:scatterChart>
        <c:scatterStyle val="lineMarker"/>
        <c:varyColors val="0"/>
        <c:ser>
          <c:idx val="0"/>
          <c:order val="0"/>
          <c:tx>
            <c:v>Values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'Dot Scale 7b'!$A$2:$A$35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5</c:v>
                </c:pt>
              </c:numCache>
            </c:numRef>
          </c:xVal>
          <c:yVal>
            <c:numRef>
              <c:f>'Dot Scale 7b'!$B$2:$B$35</c:f>
              <c:numCache>
                <c:formatCode>General</c:formatCode>
                <c:ptCount val="34"/>
                <c:pt idx="0">
                  <c:v>1.3</c:v>
                </c:pt>
                <c:pt idx="1">
                  <c:v>1.2750000000000001</c:v>
                </c:pt>
                <c:pt idx="2">
                  <c:v>1.25</c:v>
                </c:pt>
                <c:pt idx="3">
                  <c:v>1.2250000000000001</c:v>
                </c:pt>
                <c:pt idx="4">
                  <c:v>1.2</c:v>
                </c:pt>
                <c:pt idx="5">
                  <c:v>1.175</c:v>
                </c:pt>
                <c:pt idx="6">
                  <c:v>1.1499999999999999</c:v>
                </c:pt>
                <c:pt idx="7">
                  <c:v>1.125</c:v>
                </c:pt>
                <c:pt idx="8">
                  <c:v>1.1000000000000001</c:v>
                </c:pt>
                <c:pt idx="9">
                  <c:v>1.075</c:v>
                </c:pt>
                <c:pt idx="10">
                  <c:v>1.05</c:v>
                </c:pt>
                <c:pt idx="11">
                  <c:v>1.0249999999999999</c:v>
                </c:pt>
                <c:pt idx="12">
                  <c:v>1</c:v>
                </c:pt>
                <c:pt idx="13">
                  <c:v>1.0249999999999999</c:v>
                </c:pt>
                <c:pt idx="14">
                  <c:v>0.99999999999999989</c:v>
                </c:pt>
                <c:pt idx="15">
                  <c:v>1.2250000000000001</c:v>
                </c:pt>
                <c:pt idx="16">
                  <c:v>1.2000000000000002</c:v>
                </c:pt>
                <c:pt idx="17">
                  <c:v>1.175</c:v>
                </c:pt>
                <c:pt idx="18">
                  <c:v>1.1500000000000001</c:v>
                </c:pt>
                <c:pt idx="19">
                  <c:v>1.125</c:v>
                </c:pt>
                <c:pt idx="20">
                  <c:v>1.1000000000000001</c:v>
                </c:pt>
                <c:pt idx="21">
                  <c:v>1.0750000000000002</c:v>
                </c:pt>
                <c:pt idx="22">
                  <c:v>1.05</c:v>
                </c:pt>
                <c:pt idx="23">
                  <c:v>1.0250000000000001</c:v>
                </c:pt>
                <c:pt idx="24">
                  <c:v>1</c:v>
                </c:pt>
                <c:pt idx="25">
                  <c:v>1.125</c:v>
                </c:pt>
                <c:pt idx="26">
                  <c:v>1.1000000000000001</c:v>
                </c:pt>
                <c:pt idx="27">
                  <c:v>1.075</c:v>
                </c:pt>
                <c:pt idx="28">
                  <c:v>1.05</c:v>
                </c:pt>
                <c:pt idx="29">
                  <c:v>1.0249999999999999</c:v>
                </c:pt>
                <c:pt idx="30">
                  <c:v>1</c:v>
                </c:pt>
                <c:pt idx="31">
                  <c:v>1.0249999999999999</c:v>
                </c:pt>
                <c:pt idx="32">
                  <c:v>0.99999999999999989</c:v>
                </c:pt>
                <c:pt idx="3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22-4086-A49A-1EA33E682FC4}"/>
            </c:ext>
          </c:extLst>
        </c:ser>
        <c:ser>
          <c:idx val="1"/>
          <c:order val="1"/>
          <c:tx>
            <c:v>Mean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5122-4086-A49A-1EA33E682FC4}"/>
              </c:ext>
            </c:extLst>
          </c:dPt>
          <c:xVal>
            <c:numRef>
              <c:f>'Dot Scale 7b'!$C$3:$C$4</c:f>
              <c:numCache>
                <c:formatCode>General</c:formatCode>
                <c:ptCount val="2"/>
                <c:pt idx="0">
                  <c:v>1.5588235294117647</c:v>
                </c:pt>
                <c:pt idx="1">
                  <c:v>1.5588235294117647</c:v>
                </c:pt>
              </c:numCache>
            </c:numRef>
          </c:xVal>
          <c:yVal>
            <c:numRef>
              <c:f>'Dot Scale 7b'!$D$3:$D$4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122-4086-A49A-1EA33E682FC4}"/>
            </c:ext>
          </c:extLst>
        </c:ser>
        <c:ser>
          <c:idx val="2"/>
          <c:order val="2"/>
          <c:tx>
            <c:v>Median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FFFF"/>
                </a:solidFill>
                <a:ln>
                  <a:solidFill>
                    <a:srgbClr val="00FF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5122-4086-A49A-1EA33E682FC4}"/>
              </c:ext>
            </c:extLst>
          </c:dPt>
          <c:xVal>
            <c:numRef>
              <c:f>'Dot Scale 7b'!$C$6:$C$7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'Dot Scale 7b'!$D$6:$D$7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122-4086-A49A-1EA33E682FC4}"/>
            </c:ext>
          </c:extLst>
        </c:ser>
        <c:ser>
          <c:idx val="3"/>
          <c:order val="3"/>
          <c:tx>
            <c:v>1st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5122-4086-A49A-1EA33E682FC4}"/>
              </c:ext>
            </c:extLst>
          </c:dPt>
          <c:xVal>
            <c:numRef>
              <c:f>'Dot Scale 7b'!$C$9:$C$10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'Dot Scale 7b'!$D$9:$D$10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122-4086-A49A-1EA33E682FC4}"/>
            </c:ext>
          </c:extLst>
        </c:ser>
        <c:ser>
          <c:idx val="4"/>
          <c:order val="4"/>
          <c:tx>
            <c:v>3rd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5122-4086-A49A-1EA33E682FC4}"/>
              </c:ext>
            </c:extLst>
          </c:dPt>
          <c:xVal>
            <c:numRef>
              <c:f>'Dot Scale 7b'!$C$12:$C$13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xVal>
          <c:yVal>
            <c:numRef>
              <c:f>'Dot Scale 7b'!$D$12:$D$13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5122-4086-A49A-1EA33E682FC4}"/>
            </c:ext>
          </c:extLst>
        </c:ser>
        <c:ser>
          <c:idx val="5"/>
          <c:order val="5"/>
          <c:tx>
            <c:v>+/- 1 Std. Dev.</c:v>
          </c:tx>
          <c:spPr>
            <a:ln w="38100">
              <a:pattFill prst="pct2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'Dot Scale 7b'!$C$17:$C$18</c:f>
              <c:numCache>
                <c:formatCode>General</c:formatCode>
                <c:ptCount val="2"/>
                <c:pt idx="0">
                  <c:v>9.8413116556856028E-2</c:v>
                </c:pt>
                <c:pt idx="1">
                  <c:v>3.0192339422666734</c:v>
                </c:pt>
              </c:numCache>
            </c:numRef>
          </c:xVal>
          <c:yVal>
            <c:numRef>
              <c:f>'Dot Scale 7b'!$D$17:$D$18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5122-4086-A49A-1EA33E682FC4}"/>
            </c:ext>
          </c:extLst>
        </c:ser>
        <c:ser>
          <c:idx val="6"/>
          <c:order val="6"/>
          <c:tx>
            <c:v>+/- 2 Std. Dev.</c:v>
          </c:tx>
          <c:spPr>
            <a:ln w="38100">
              <a:pattFill prst="pct50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'Dot Scale 7b'!$C$20:$C$21</c:f>
              <c:numCache>
                <c:formatCode>General</c:formatCode>
                <c:ptCount val="2"/>
                <c:pt idx="0">
                  <c:v>-1.3619972962980527</c:v>
                </c:pt>
                <c:pt idx="1">
                  <c:v>4.4796443551215823</c:v>
                </c:pt>
              </c:numCache>
            </c:numRef>
          </c:xVal>
          <c:yVal>
            <c:numRef>
              <c:f>'Dot Scale 7b'!$D$20:$D$21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5122-4086-A49A-1EA33E682FC4}"/>
            </c:ext>
          </c:extLst>
        </c:ser>
        <c:ser>
          <c:idx val="7"/>
          <c:order val="7"/>
          <c:tx>
            <c:v>+/- 3 Std. Dev.</c:v>
          </c:tx>
          <c:spPr>
            <a:ln w="38100">
              <a:pattFill prst="pct7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'Dot Scale 7b'!$C$23:$C$24</c:f>
              <c:numCache>
                <c:formatCode>General</c:formatCode>
                <c:ptCount val="2"/>
                <c:pt idx="0">
                  <c:v>-2.8224077091529614</c:v>
                </c:pt>
                <c:pt idx="1">
                  <c:v>5.9400547679764903</c:v>
                </c:pt>
              </c:numCache>
            </c:numRef>
          </c:xVal>
          <c:yVal>
            <c:numRef>
              <c:f>'Dot Scale 7b'!$D$23:$D$24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5122-4086-A49A-1EA33E682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296656"/>
        <c:axId val="1"/>
      </c:scatterChart>
      <c:valAx>
        <c:axId val="205729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95000000000000007"/>
        <c:crossBetween val="midCat"/>
      </c:valAx>
      <c:valAx>
        <c:axId val="1"/>
        <c:scaling>
          <c:orientation val="minMax"/>
          <c:max val="1.2"/>
          <c:min val="0.4"/>
        </c:scaling>
        <c:delete val="1"/>
        <c:axPos val="l"/>
        <c:numFmt formatCode="General" sourceLinked="1"/>
        <c:majorTickMark val="out"/>
        <c:minorTickMark val="none"/>
        <c:tickLblPos val="nextTo"/>
        <c:crossAx val="2057296656"/>
        <c:crosses val="autoZero"/>
        <c:crossBetween val="midCat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390977443609021"/>
          <c:y val="0.33746898263027297"/>
          <c:w val="0.22406015037593985"/>
          <c:h val="0.45905707196029777"/>
        </c:manualLayout>
      </c:layout>
      <c:overlay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FFFFFF"/>
        </a:gs>
        <a:gs pos="100000">
          <a:srgbClr val="FFFFFF">
            <a:gamma/>
            <a:shade val="42353"/>
            <a:invGamma/>
          </a:srgbClr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horizontalDpi="3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Number of Vacancies</a:t>
            </a:r>
            <a:r>
              <a:rPr lang="en-IN" baseline="0"/>
              <a:t> per year</a:t>
            </a:r>
            <a:endParaRPr lang="en-IN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IN"/>
                      <a:t> 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8FC-4450-A65C-571F120369E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IN"/>
                      <a:t> 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8FC-4450-A65C-571F120369E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IN"/>
                      <a:t>Number of Vacations per Year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8FC-4450-A65C-571F120369E3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ForBoxPlot!$A$1:$A$3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ForBoxPlot!$B$1:$B$3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8FC-4450-A65C-571F120369E3}"/>
            </c:ext>
          </c:extLst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ForBoxPlot!$A$4:$A$6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ForBoxPlot!$B$4:$B$6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8FC-4450-A65C-571F120369E3}"/>
            </c:ext>
          </c:extLst>
        </c:ser>
        <c:ser>
          <c:idx val="2"/>
          <c:order val="2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ForBoxPlot!$A$7:$A$9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ForBoxPlot!$B$7:$B$9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8FC-4450-A65C-571F120369E3}"/>
            </c:ext>
          </c:extLst>
        </c:ser>
        <c:ser>
          <c:idx val="3"/>
          <c:order val="3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ForBoxPlot!$A$10:$A$12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ForBoxPlot!$B$10:$B$12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8FC-4450-A65C-571F120369E3}"/>
            </c:ext>
          </c:extLst>
        </c:ser>
        <c:ser>
          <c:idx val="4"/>
          <c:order val="4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ForBoxPlot!$A$13:$A$15</c:f>
              <c:numCache>
                <c:formatCode>General</c:formatCode>
                <c:ptCount val="3"/>
                <c:pt idx="0">
                  <c:v>7</c:v>
                </c:pt>
                <c:pt idx="1">
                  <c:v>7</c:v>
                </c:pt>
                <c:pt idx="2">
                  <c:v>7</c:v>
                </c:pt>
              </c:numCache>
            </c:numRef>
          </c:xVal>
          <c:yVal>
            <c:numRef>
              <c:f>ForBoxPlot!$B$13:$B$15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8FC-4450-A65C-571F120369E3}"/>
            </c:ext>
          </c:extLst>
        </c:ser>
        <c:ser>
          <c:idx val="5"/>
          <c:order val="5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ForBoxPlot!$A$16:$A$17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xVal>
          <c:yVal>
            <c:numRef>
              <c:f>ForBoxPlot!$B$16:$B$17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8FC-4450-A65C-571F120369E3}"/>
            </c:ext>
          </c:extLst>
        </c:ser>
        <c:ser>
          <c:idx val="6"/>
          <c:order val="6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ForBoxPlot!$A$18:$A$19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ForBoxPlot!$B$18:$B$19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8FC-4450-A65C-571F120369E3}"/>
            </c:ext>
          </c:extLst>
        </c:ser>
        <c:ser>
          <c:idx val="7"/>
          <c:order val="7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ForBoxPlot!$A$20:$A$21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ForBoxPlot!$B$20:$B$21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8FC-4450-A65C-571F12036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1881376"/>
        <c:axId val="1"/>
      </c:scatterChart>
      <c:valAx>
        <c:axId val="2021881376"/>
        <c:scaling>
          <c:orientation val="minMax"/>
          <c:max val="8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4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2021881376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IN" sz="1800" b="1" i="0" baseline="0">
                <a:effectLst/>
              </a:rPr>
              <a:t>Number of Vacancies per year</a:t>
            </a:r>
            <a:endParaRPr lang="en-IN">
              <a:effectLst/>
            </a:endParaRPr>
          </a:p>
        </c:rich>
      </c:tx>
      <c:layout>
        <c:manualLayout>
          <c:xMode val="edge"/>
          <c:yMode val="edge"/>
          <c:x val="0.35639092770915748"/>
          <c:y val="3.225803441236511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609022556390972E-2"/>
          <c:y val="0.16873469575679448"/>
          <c:w val="0.68270676691729326"/>
          <c:h val="0.79652701967545614"/>
        </c:manualLayout>
      </c:layout>
      <c:scatterChart>
        <c:scatterStyle val="lineMarker"/>
        <c:varyColors val="0"/>
        <c:ser>
          <c:idx val="0"/>
          <c:order val="0"/>
          <c:tx>
            <c:v>Values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'Dot scale 7a'!$A$2:$A$35</c:f>
              <c:numCache>
                <c:formatCode>General</c:formatCode>
                <c:ptCount val="34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7</c:v>
                </c:pt>
              </c:numCache>
            </c:numRef>
          </c:xVal>
          <c:yVal>
            <c:numRef>
              <c:f>'Dot scale 7a'!$B$2:$B$35</c:f>
              <c:numCache>
                <c:formatCode>General</c:formatCode>
                <c:ptCount val="34"/>
                <c:pt idx="0">
                  <c:v>1</c:v>
                </c:pt>
                <c:pt idx="1">
                  <c:v>1.1499999999999999</c:v>
                </c:pt>
                <c:pt idx="2">
                  <c:v>1.125</c:v>
                </c:pt>
                <c:pt idx="3">
                  <c:v>1.0999999999999999</c:v>
                </c:pt>
                <c:pt idx="4">
                  <c:v>1.075</c:v>
                </c:pt>
                <c:pt idx="5">
                  <c:v>1.0499999999999998</c:v>
                </c:pt>
                <c:pt idx="6">
                  <c:v>1.0249999999999999</c:v>
                </c:pt>
                <c:pt idx="7">
                  <c:v>0.99999999999999989</c:v>
                </c:pt>
                <c:pt idx="8">
                  <c:v>1.3</c:v>
                </c:pt>
                <c:pt idx="9">
                  <c:v>1.2750000000000001</c:v>
                </c:pt>
                <c:pt idx="10">
                  <c:v>1.25</c:v>
                </c:pt>
                <c:pt idx="11">
                  <c:v>1.2250000000000001</c:v>
                </c:pt>
                <c:pt idx="12">
                  <c:v>1.2</c:v>
                </c:pt>
                <c:pt idx="13">
                  <c:v>1.175</c:v>
                </c:pt>
                <c:pt idx="14">
                  <c:v>1.1499999999999999</c:v>
                </c:pt>
                <c:pt idx="15">
                  <c:v>1.125</c:v>
                </c:pt>
                <c:pt idx="16">
                  <c:v>1.1000000000000001</c:v>
                </c:pt>
                <c:pt idx="17">
                  <c:v>1.075</c:v>
                </c:pt>
                <c:pt idx="18">
                  <c:v>1.05</c:v>
                </c:pt>
                <c:pt idx="19">
                  <c:v>1.0249999999999999</c:v>
                </c:pt>
                <c:pt idx="20">
                  <c:v>1</c:v>
                </c:pt>
                <c:pt idx="21">
                  <c:v>1</c:v>
                </c:pt>
                <c:pt idx="22">
                  <c:v>1.075</c:v>
                </c:pt>
                <c:pt idx="23">
                  <c:v>1.05</c:v>
                </c:pt>
                <c:pt idx="24">
                  <c:v>1.0249999999999999</c:v>
                </c:pt>
                <c:pt idx="25">
                  <c:v>1</c:v>
                </c:pt>
                <c:pt idx="26">
                  <c:v>1.075</c:v>
                </c:pt>
                <c:pt idx="27">
                  <c:v>1.05</c:v>
                </c:pt>
                <c:pt idx="28">
                  <c:v>1.0249999999999999</c:v>
                </c:pt>
                <c:pt idx="29">
                  <c:v>1</c:v>
                </c:pt>
                <c:pt idx="30">
                  <c:v>1.05</c:v>
                </c:pt>
                <c:pt idx="31">
                  <c:v>1.0250000000000001</c:v>
                </c:pt>
                <c:pt idx="32">
                  <c:v>1</c:v>
                </c:pt>
                <c:pt idx="3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47-4FB3-8AE6-237F5FA2C819}"/>
            </c:ext>
          </c:extLst>
        </c:ser>
        <c:ser>
          <c:idx val="1"/>
          <c:order val="1"/>
          <c:tx>
            <c:v>Mean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C947-4FB3-8AE6-237F5FA2C819}"/>
              </c:ext>
            </c:extLst>
          </c:dPt>
          <c:xVal>
            <c:numRef>
              <c:f>'Dot scale 7a'!$C$3:$C$4</c:f>
              <c:numCache>
                <c:formatCode>General</c:formatCode>
                <c:ptCount val="2"/>
                <c:pt idx="0">
                  <c:v>2.8529411764705883</c:v>
                </c:pt>
                <c:pt idx="1">
                  <c:v>2.8529411764705883</c:v>
                </c:pt>
              </c:numCache>
            </c:numRef>
          </c:xVal>
          <c:yVal>
            <c:numRef>
              <c:f>'Dot scale 7a'!$D$3:$D$4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947-4FB3-8AE6-237F5FA2C819}"/>
            </c:ext>
          </c:extLst>
        </c:ser>
        <c:ser>
          <c:idx val="2"/>
          <c:order val="2"/>
          <c:tx>
            <c:v>Median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FFFF"/>
                </a:solidFill>
                <a:ln>
                  <a:solidFill>
                    <a:srgbClr val="00FF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C947-4FB3-8AE6-237F5FA2C819}"/>
              </c:ext>
            </c:extLst>
          </c:dPt>
          <c:xVal>
            <c:numRef>
              <c:f>'Dot scale 7a'!$C$6:$C$7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'Dot scale 7a'!$D$6:$D$7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947-4FB3-8AE6-237F5FA2C819}"/>
            </c:ext>
          </c:extLst>
        </c:ser>
        <c:ser>
          <c:idx val="3"/>
          <c:order val="3"/>
          <c:tx>
            <c:v>1st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947-4FB3-8AE6-237F5FA2C819}"/>
              </c:ext>
            </c:extLst>
          </c:dPt>
          <c:xVal>
            <c:numRef>
              <c:f>'Dot scale 7a'!$C$9:$C$10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'Dot scale 7a'!$D$9:$D$10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947-4FB3-8AE6-237F5FA2C819}"/>
            </c:ext>
          </c:extLst>
        </c:ser>
        <c:ser>
          <c:idx val="4"/>
          <c:order val="4"/>
          <c:tx>
            <c:v>3rd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C947-4FB3-8AE6-237F5FA2C819}"/>
              </c:ext>
            </c:extLst>
          </c:dPt>
          <c:xVal>
            <c:numRef>
              <c:f>'Dot scale 7a'!$C$12:$C$13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xVal>
          <c:yVal>
            <c:numRef>
              <c:f>'Dot scale 7a'!$D$12:$D$13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947-4FB3-8AE6-237F5FA2C819}"/>
            </c:ext>
          </c:extLst>
        </c:ser>
        <c:ser>
          <c:idx val="5"/>
          <c:order val="5"/>
          <c:tx>
            <c:v>+/- 1 Std. Dev.</c:v>
          </c:tx>
          <c:spPr>
            <a:ln w="38100">
              <a:pattFill prst="pct2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'Dot scale 7a'!$C$17:$C$18</c:f>
              <c:numCache>
                <c:formatCode>General</c:formatCode>
                <c:ptCount val="2"/>
                <c:pt idx="0">
                  <c:v>1.0085006693482454</c:v>
                </c:pt>
                <c:pt idx="1">
                  <c:v>4.6973816835929316</c:v>
                </c:pt>
              </c:numCache>
            </c:numRef>
          </c:xVal>
          <c:yVal>
            <c:numRef>
              <c:f>'Dot scale 7a'!$D$17:$D$18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947-4FB3-8AE6-237F5FA2C819}"/>
            </c:ext>
          </c:extLst>
        </c:ser>
        <c:ser>
          <c:idx val="6"/>
          <c:order val="6"/>
          <c:tx>
            <c:v>+/- 2 Std. Dev.</c:v>
          </c:tx>
          <c:spPr>
            <a:ln w="38100">
              <a:pattFill prst="pct50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'Dot scale 7a'!$C$20:$C$21</c:f>
              <c:numCache>
                <c:formatCode>General</c:formatCode>
                <c:ptCount val="2"/>
                <c:pt idx="0">
                  <c:v>-0.83593983777409742</c:v>
                </c:pt>
                <c:pt idx="1">
                  <c:v>6.5418221907152745</c:v>
                </c:pt>
              </c:numCache>
            </c:numRef>
          </c:xVal>
          <c:yVal>
            <c:numRef>
              <c:f>'Dot scale 7a'!$D$20:$D$21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947-4FB3-8AE6-237F5FA2C819}"/>
            </c:ext>
          </c:extLst>
        </c:ser>
        <c:ser>
          <c:idx val="7"/>
          <c:order val="7"/>
          <c:tx>
            <c:v>+/- 3 Std. Dev.</c:v>
          </c:tx>
          <c:spPr>
            <a:ln w="38100">
              <a:pattFill prst="pct7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'Dot scale 7a'!$C$23:$C$24</c:f>
              <c:numCache>
                <c:formatCode>General</c:formatCode>
                <c:ptCount val="2"/>
                <c:pt idx="0">
                  <c:v>-2.6803803448964403</c:v>
                </c:pt>
                <c:pt idx="1">
                  <c:v>8.3862626978376174</c:v>
                </c:pt>
              </c:numCache>
            </c:numRef>
          </c:xVal>
          <c:yVal>
            <c:numRef>
              <c:f>'Dot scale 7a'!$D$23:$D$24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C947-4FB3-8AE6-237F5FA2C8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9647904"/>
        <c:axId val="1"/>
      </c:scatterChart>
      <c:valAx>
        <c:axId val="205964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95000000000000007"/>
        <c:crossBetween val="midCat"/>
      </c:valAx>
      <c:valAx>
        <c:axId val="1"/>
        <c:scaling>
          <c:orientation val="minMax"/>
          <c:max val="1.2"/>
          <c:min val="0.4"/>
        </c:scaling>
        <c:delete val="1"/>
        <c:axPos val="l"/>
        <c:numFmt formatCode="General" sourceLinked="1"/>
        <c:majorTickMark val="out"/>
        <c:minorTickMark val="none"/>
        <c:tickLblPos val="nextTo"/>
        <c:crossAx val="2059647904"/>
        <c:crosses val="autoZero"/>
        <c:crossBetween val="midCat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254508145599731"/>
          <c:y val="0.33631353215322257"/>
          <c:w val="0.22456306424233818"/>
          <c:h val="0.45881183856664803"/>
        </c:manualLayout>
      </c:layout>
      <c:overlay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FFFFFF"/>
        </a:gs>
        <a:gs pos="100000">
          <a:srgbClr val="FFFFFF">
            <a:gamma/>
            <a:shade val="42353"/>
            <a:invGamma/>
          </a:srgbClr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horizontalDpi="300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Number of Children</a:t>
            </a:r>
          </a:p>
        </c:rich>
      </c:tx>
      <c:layout>
        <c:manualLayout>
          <c:xMode val="edge"/>
          <c:yMode val="edge"/>
          <c:x val="0.45516837826693107"/>
          <c:y val="2.0889780081837596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IN"/>
                      <a:t> 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15-40CE-BAC8-B5EB18938D3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IN"/>
                      <a:t> 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315-40CE-BAC8-B5EB18938D30}"/>
                </c:ext>
              </c:extLst>
            </c:dLbl>
            <c:dLbl>
              <c:idx val="2"/>
              <c:layout>
                <c:manualLayout>
                  <c:x val="-1.3653603142865932E-3"/>
                  <c:y val="-2.506769841190209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IN"/>
                      <a:t>Number of Children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315-40CE-BAC8-B5EB18938D30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ForBoxPlot4!$A$1:$A$3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ForBoxPlot4!$B$1:$B$3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315-40CE-BAC8-B5EB18938D30}"/>
            </c:ext>
          </c:extLst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ForBoxPlot4!$A$4:$A$6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ForBoxPlot4!$B$4:$B$6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315-40CE-BAC8-B5EB18938D30}"/>
            </c:ext>
          </c:extLst>
        </c:ser>
        <c:ser>
          <c:idx val="2"/>
          <c:order val="2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ForBoxPlot4!$A$7:$A$9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ForBoxPlot4!$B$7:$B$9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315-40CE-BAC8-B5EB18938D30}"/>
            </c:ext>
          </c:extLst>
        </c:ser>
        <c:ser>
          <c:idx val="3"/>
          <c:order val="3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ForBoxPlot4!$A$10:$A$12</c:f>
              <c:numCache>
                <c:formatCode>General</c:formatCode>
                <c:ptCount val="3"/>
                <c:pt idx="0">
                  <c:v>3</c:v>
                </c:pt>
                <c:pt idx="1">
                  <c:v>3</c:v>
                </c:pt>
                <c:pt idx="2">
                  <c:v>3</c:v>
                </c:pt>
              </c:numCache>
            </c:numRef>
          </c:xVal>
          <c:yVal>
            <c:numRef>
              <c:f>ForBoxPlot4!$B$10:$B$12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315-40CE-BAC8-B5EB18938D30}"/>
            </c:ext>
          </c:extLst>
        </c:ser>
        <c:ser>
          <c:idx val="4"/>
          <c:order val="4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ForBoxPlot4!$A$13:$A$15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5</c:v>
                </c:pt>
              </c:numCache>
            </c:numRef>
          </c:xVal>
          <c:yVal>
            <c:numRef>
              <c:f>ForBoxPlot4!$B$13:$B$15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315-40CE-BAC8-B5EB18938D30}"/>
            </c:ext>
          </c:extLst>
        </c:ser>
        <c:ser>
          <c:idx val="5"/>
          <c:order val="5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ForBoxPlot4!$A$16:$A$17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ForBoxPlot4!$B$16:$B$17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315-40CE-BAC8-B5EB18938D30}"/>
            </c:ext>
          </c:extLst>
        </c:ser>
        <c:ser>
          <c:idx val="6"/>
          <c:order val="6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ForBoxPlot4!$A$18:$A$19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ForBoxPlot4!$B$18:$B$19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315-40CE-BAC8-B5EB18938D30}"/>
            </c:ext>
          </c:extLst>
        </c:ser>
        <c:ser>
          <c:idx val="7"/>
          <c:order val="7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ForBoxPlot4!$A$20:$A$21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xVal>
          <c:yVal>
            <c:numRef>
              <c:f>ForBoxPlot4!$B$20:$B$21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315-40CE-BAC8-B5EB18938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9647488"/>
        <c:axId val="1"/>
      </c:scatterChart>
      <c:valAx>
        <c:axId val="2059647488"/>
        <c:scaling>
          <c:orientation val="minMax"/>
          <c:max val="6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4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2059647488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IN" sz="1800" b="1" i="0" baseline="0">
                <a:effectLst/>
              </a:rPr>
              <a:t>Number of Children</a:t>
            </a:r>
            <a:endParaRPr lang="en-IN">
              <a:effectLst/>
            </a:endParaRPr>
          </a:p>
        </c:rich>
      </c:tx>
      <c:layout>
        <c:manualLayout>
          <c:xMode val="edge"/>
          <c:yMode val="edge"/>
          <c:x val="0.35639096976735279"/>
          <c:y val="3.22580567839978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609022556390972E-2"/>
          <c:y val="0.16873469575679448"/>
          <c:w val="0.68270676691729326"/>
          <c:h val="0.79652701967545614"/>
        </c:manualLayout>
      </c:layout>
      <c:scatterChart>
        <c:scatterStyle val="lineMarker"/>
        <c:varyColors val="0"/>
        <c:ser>
          <c:idx val="0"/>
          <c:order val="0"/>
          <c:tx>
            <c:v>Values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'Dot Scale 7b'!$A$2:$A$35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5</c:v>
                </c:pt>
              </c:numCache>
            </c:numRef>
          </c:xVal>
          <c:yVal>
            <c:numRef>
              <c:f>'Dot Scale 7b'!$B$2:$B$35</c:f>
              <c:numCache>
                <c:formatCode>General</c:formatCode>
                <c:ptCount val="34"/>
                <c:pt idx="0">
                  <c:v>1.3</c:v>
                </c:pt>
                <c:pt idx="1">
                  <c:v>1.2750000000000001</c:v>
                </c:pt>
                <c:pt idx="2">
                  <c:v>1.25</c:v>
                </c:pt>
                <c:pt idx="3">
                  <c:v>1.2250000000000001</c:v>
                </c:pt>
                <c:pt idx="4">
                  <c:v>1.2</c:v>
                </c:pt>
                <c:pt idx="5">
                  <c:v>1.175</c:v>
                </c:pt>
                <c:pt idx="6">
                  <c:v>1.1499999999999999</c:v>
                </c:pt>
                <c:pt idx="7">
                  <c:v>1.125</c:v>
                </c:pt>
                <c:pt idx="8">
                  <c:v>1.1000000000000001</c:v>
                </c:pt>
                <c:pt idx="9">
                  <c:v>1.075</c:v>
                </c:pt>
                <c:pt idx="10">
                  <c:v>1.05</c:v>
                </c:pt>
                <c:pt idx="11">
                  <c:v>1.0249999999999999</c:v>
                </c:pt>
                <c:pt idx="12">
                  <c:v>1</c:v>
                </c:pt>
                <c:pt idx="13">
                  <c:v>1.0249999999999999</c:v>
                </c:pt>
                <c:pt idx="14">
                  <c:v>0.99999999999999989</c:v>
                </c:pt>
                <c:pt idx="15">
                  <c:v>1.2250000000000001</c:v>
                </c:pt>
                <c:pt idx="16">
                  <c:v>1.2000000000000002</c:v>
                </c:pt>
                <c:pt idx="17">
                  <c:v>1.175</c:v>
                </c:pt>
                <c:pt idx="18">
                  <c:v>1.1500000000000001</c:v>
                </c:pt>
                <c:pt idx="19">
                  <c:v>1.125</c:v>
                </c:pt>
                <c:pt idx="20">
                  <c:v>1.1000000000000001</c:v>
                </c:pt>
                <c:pt idx="21">
                  <c:v>1.0750000000000002</c:v>
                </c:pt>
                <c:pt idx="22">
                  <c:v>1.05</c:v>
                </c:pt>
                <c:pt idx="23">
                  <c:v>1.0250000000000001</c:v>
                </c:pt>
                <c:pt idx="24">
                  <c:v>1</c:v>
                </c:pt>
                <c:pt idx="25">
                  <c:v>1.125</c:v>
                </c:pt>
                <c:pt idx="26">
                  <c:v>1.1000000000000001</c:v>
                </c:pt>
                <c:pt idx="27">
                  <c:v>1.075</c:v>
                </c:pt>
                <c:pt idx="28">
                  <c:v>1.05</c:v>
                </c:pt>
                <c:pt idx="29">
                  <c:v>1.0249999999999999</c:v>
                </c:pt>
                <c:pt idx="30">
                  <c:v>1</c:v>
                </c:pt>
                <c:pt idx="31">
                  <c:v>1.0249999999999999</c:v>
                </c:pt>
                <c:pt idx="32">
                  <c:v>0.99999999999999989</c:v>
                </c:pt>
                <c:pt idx="3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83-4A7B-AB23-FB7FC2D18185}"/>
            </c:ext>
          </c:extLst>
        </c:ser>
        <c:ser>
          <c:idx val="1"/>
          <c:order val="1"/>
          <c:tx>
            <c:v>Mean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1A83-4A7B-AB23-FB7FC2D18185}"/>
              </c:ext>
            </c:extLst>
          </c:dPt>
          <c:xVal>
            <c:numRef>
              <c:f>'Dot Scale 7b'!$C$3:$C$4</c:f>
              <c:numCache>
                <c:formatCode>General</c:formatCode>
                <c:ptCount val="2"/>
                <c:pt idx="0">
                  <c:v>1.5588235294117647</c:v>
                </c:pt>
                <c:pt idx="1">
                  <c:v>1.5588235294117647</c:v>
                </c:pt>
              </c:numCache>
            </c:numRef>
          </c:xVal>
          <c:yVal>
            <c:numRef>
              <c:f>'Dot Scale 7b'!$D$3:$D$4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A83-4A7B-AB23-FB7FC2D18185}"/>
            </c:ext>
          </c:extLst>
        </c:ser>
        <c:ser>
          <c:idx val="2"/>
          <c:order val="2"/>
          <c:tx>
            <c:v>Median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FFFF"/>
                </a:solidFill>
                <a:ln>
                  <a:solidFill>
                    <a:srgbClr val="00FF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1A83-4A7B-AB23-FB7FC2D18185}"/>
              </c:ext>
            </c:extLst>
          </c:dPt>
          <c:xVal>
            <c:numRef>
              <c:f>'Dot Scale 7b'!$C$6:$C$7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'Dot Scale 7b'!$D$6:$D$7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A83-4A7B-AB23-FB7FC2D18185}"/>
            </c:ext>
          </c:extLst>
        </c:ser>
        <c:ser>
          <c:idx val="3"/>
          <c:order val="3"/>
          <c:tx>
            <c:v>1st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1A83-4A7B-AB23-FB7FC2D18185}"/>
              </c:ext>
            </c:extLst>
          </c:dPt>
          <c:xVal>
            <c:numRef>
              <c:f>'Dot Scale 7b'!$C$9:$C$10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'Dot Scale 7b'!$D$9:$D$10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A83-4A7B-AB23-FB7FC2D18185}"/>
            </c:ext>
          </c:extLst>
        </c:ser>
        <c:ser>
          <c:idx val="4"/>
          <c:order val="4"/>
          <c:tx>
            <c:v>3rd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1A83-4A7B-AB23-FB7FC2D18185}"/>
              </c:ext>
            </c:extLst>
          </c:dPt>
          <c:xVal>
            <c:numRef>
              <c:f>'Dot Scale 7b'!$C$12:$C$13</c:f>
              <c:numCache>
                <c:formatCode>General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xVal>
          <c:yVal>
            <c:numRef>
              <c:f>'Dot Scale 7b'!$D$12:$D$13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A83-4A7B-AB23-FB7FC2D18185}"/>
            </c:ext>
          </c:extLst>
        </c:ser>
        <c:ser>
          <c:idx val="5"/>
          <c:order val="5"/>
          <c:tx>
            <c:v>+/- 1 Std. Dev.</c:v>
          </c:tx>
          <c:spPr>
            <a:ln w="38100">
              <a:pattFill prst="pct2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'Dot Scale 7b'!$C$17:$C$18</c:f>
              <c:numCache>
                <c:formatCode>General</c:formatCode>
                <c:ptCount val="2"/>
                <c:pt idx="0">
                  <c:v>9.8413116556856028E-2</c:v>
                </c:pt>
                <c:pt idx="1">
                  <c:v>3.0192339422666734</c:v>
                </c:pt>
              </c:numCache>
            </c:numRef>
          </c:xVal>
          <c:yVal>
            <c:numRef>
              <c:f>'Dot Scale 7b'!$D$17:$D$18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A83-4A7B-AB23-FB7FC2D18185}"/>
            </c:ext>
          </c:extLst>
        </c:ser>
        <c:ser>
          <c:idx val="6"/>
          <c:order val="6"/>
          <c:tx>
            <c:v>+/- 2 Std. Dev.</c:v>
          </c:tx>
          <c:spPr>
            <a:ln w="38100">
              <a:pattFill prst="pct50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'Dot Scale 7b'!$C$20:$C$21</c:f>
              <c:numCache>
                <c:formatCode>General</c:formatCode>
                <c:ptCount val="2"/>
                <c:pt idx="0">
                  <c:v>-1.3619972962980527</c:v>
                </c:pt>
                <c:pt idx="1">
                  <c:v>4.4796443551215823</c:v>
                </c:pt>
              </c:numCache>
            </c:numRef>
          </c:xVal>
          <c:yVal>
            <c:numRef>
              <c:f>'Dot Scale 7b'!$D$20:$D$21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A83-4A7B-AB23-FB7FC2D18185}"/>
            </c:ext>
          </c:extLst>
        </c:ser>
        <c:ser>
          <c:idx val="7"/>
          <c:order val="7"/>
          <c:tx>
            <c:v>+/- 3 Std. Dev.</c:v>
          </c:tx>
          <c:spPr>
            <a:ln w="38100">
              <a:pattFill prst="pct7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'Dot Scale 7b'!$C$23:$C$24</c:f>
              <c:numCache>
                <c:formatCode>General</c:formatCode>
                <c:ptCount val="2"/>
                <c:pt idx="0">
                  <c:v>-2.8224077091529614</c:v>
                </c:pt>
                <c:pt idx="1">
                  <c:v>5.9400547679764903</c:v>
                </c:pt>
              </c:numCache>
            </c:numRef>
          </c:xVal>
          <c:yVal>
            <c:numRef>
              <c:f>'Dot Scale 7b'!$D$23:$D$24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A83-4A7B-AB23-FB7FC2D18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9649152"/>
        <c:axId val="1"/>
      </c:scatterChart>
      <c:valAx>
        <c:axId val="2059649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95000000000000007"/>
        <c:crossBetween val="midCat"/>
      </c:valAx>
      <c:valAx>
        <c:axId val="1"/>
        <c:scaling>
          <c:orientation val="minMax"/>
          <c:max val="1.2"/>
          <c:min val="0.4"/>
        </c:scaling>
        <c:delete val="1"/>
        <c:axPos val="l"/>
        <c:numFmt formatCode="General" sourceLinked="1"/>
        <c:majorTickMark val="out"/>
        <c:minorTickMark val="none"/>
        <c:tickLblPos val="nextTo"/>
        <c:crossAx val="2059649152"/>
        <c:crosses val="autoZero"/>
        <c:crossBetween val="midCat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301198669958137"/>
          <c:y val="0.33334364552806101"/>
          <c:w val="0.22565673649200385"/>
          <c:h val="0.45891830651465937"/>
        </c:manualLayout>
      </c:layout>
      <c:overlay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FFFFFF"/>
        </a:gs>
        <a:gs pos="100000">
          <a:srgbClr val="FFFFFF">
            <a:gamma/>
            <a:shade val="42353"/>
            <a:invGamma/>
          </a:srgbClr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Histogram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'SBE 1'!$G$12:$G$17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More</c:v>
                </c:pt>
              </c:strCache>
            </c:strRef>
          </c:cat>
          <c:val>
            <c:numRef>
              <c:f>'SBE 1'!$H$12:$H$17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16</c:v>
                </c:pt>
                <c:pt idx="4">
                  <c:v>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0C-4B6C-A3AF-CDC1DAC4C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6656400"/>
        <c:axId val="1"/>
      </c:barChart>
      <c:catAx>
        <c:axId val="205665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Signal strength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Frequency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2056656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198708726743505"/>
          <c:y val="0.54002016066477088"/>
          <c:w val="0.18676710416157424"/>
          <c:h val="0.1200044801477268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'SBE 1'!$J$29</c:f>
              <c:strCache>
                <c:ptCount val="1"/>
                <c:pt idx="0">
                  <c:v>Cumulative Relative
Frequency</c:v>
                </c:pt>
              </c:strCache>
            </c:strRef>
          </c:tx>
          <c:xVal>
            <c:numRef>
              <c:f>'SBE 1'!$G$30:$G$34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'SBE 1'!$J$30:$J$34</c:f>
              <c:numCache>
                <c:formatCode>General</c:formatCode>
                <c:ptCount val="5"/>
                <c:pt idx="0">
                  <c:v>1.9E-2</c:v>
                </c:pt>
                <c:pt idx="1">
                  <c:v>0.13400000000000001</c:v>
                </c:pt>
                <c:pt idx="2">
                  <c:v>0.57600000000000007</c:v>
                </c:pt>
                <c:pt idx="3">
                  <c:v>0.84500000000000008</c:v>
                </c:pt>
                <c:pt idx="4" formatCode="0.000">
                  <c:v>0.99900000000000011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B5-4BC2-BE3A-8BA99E252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299568"/>
        <c:axId val="1"/>
      </c:scatterChart>
      <c:valAx>
        <c:axId val="205729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72995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704062128982978"/>
          <c:y val="0.55019074981326299"/>
          <c:w val="0.30435771048808857"/>
          <c:h val="0.1384127672486196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Histogram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'SBE 1'!$G$38:$G$43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More</c:v>
                </c:pt>
              </c:strCache>
            </c:strRef>
          </c:cat>
          <c:val>
            <c:numRef>
              <c:f>'SBE 1'!$H$38:$H$43</c:f>
              <c:numCache>
                <c:formatCode>General</c:formatCode>
                <c:ptCount val="6"/>
                <c:pt idx="0">
                  <c:v>1</c:v>
                </c:pt>
                <c:pt idx="1">
                  <c:v>6</c:v>
                </c:pt>
                <c:pt idx="2">
                  <c:v>23</c:v>
                </c:pt>
                <c:pt idx="3">
                  <c:v>14</c:v>
                </c:pt>
                <c:pt idx="4">
                  <c:v>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29-47E8-AA85-B31AEA7527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6657200"/>
        <c:axId val="1"/>
      </c:barChart>
      <c:catAx>
        <c:axId val="205665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Value for the Dollar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Frequency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2056657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198708726743505"/>
          <c:y val="0.54273121267609525"/>
          <c:w val="0.18676710416157424"/>
          <c:h val="0.1206069361502433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'SBE 1'!$J$50</c:f>
              <c:strCache>
                <c:ptCount val="1"/>
                <c:pt idx="0">
                  <c:v>Cumulative Relative
Frequency</c:v>
                </c:pt>
              </c:strCache>
            </c:strRef>
          </c:tx>
          <c:xVal>
            <c:numRef>
              <c:f>'SBE 1'!$G$51:$G$55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'SBE 1'!$J$51:$J$55</c:f>
              <c:numCache>
                <c:formatCode>General</c:formatCode>
                <c:ptCount val="5"/>
                <c:pt idx="0">
                  <c:v>5.8000000000000003E-2</c:v>
                </c:pt>
                <c:pt idx="1">
                  <c:v>0.17300000000000001</c:v>
                </c:pt>
                <c:pt idx="2">
                  <c:v>0.61499999999999999</c:v>
                </c:pt>
                <c:pt idx="3">
                  <c:v>0.92300000000000004</c:v>
                </c:pt>
                <c:pt idx="4" formatCode="0.00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6A0-4DBB-9041-A758597D4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293744"/>
        <c:axId val="1"/>
      </c:scatterChart>
      <c:valAx>
        <c:axId val="205729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1"/>
      </c:val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72937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7366150005158787"/>
          <c:y val="0.55019074981326299"/>
          <c:w val="0.30754111958876834"/>
          <c:h val="0.1384127672486196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Histogram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'SBE 1'!$G$59:$G$64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More</c:v>
                </c:pt>
              </c:strCache>
            </c:strRef>
          </c:cat>
          <c:val>
            <c:numRef>
              <c:f>'SBE 1'!$H$59:$H$64</c:f>
              <c:numCache>
                <c:formatCode>General</c:formatCode>
                <c:ptCount val="6"/>
                <c:pt idx="0">
                  <c:v>3</c:v>
                </c:pt>
                <c:pt idx="1">
                  <c:v>6</c:v>
                </c:pt>
                <c:pt idx="2">
                  <c:v>23</c:v>
                </c:pt>
                <c:pt idx="3">
                  <c:v>16</c:v>
                </c:pt>
                <c:pt idx="4">
                  <c:v>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04-4482-841C-0CC157A33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6650400"/>
        <c:axId val="1"/>
      </c:barChart>
      <c:catAx>
        <c:axId val="2056650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Customer Service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IN"/>
                  <a:t>Frequency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2056650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198708726743505"/>
          <c:y val="0.53770592366983505"/>
          <c:w val="0.18676710416157424"/>
          <c:h val="0.12060693615024339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'SBE 2'!$J$11</c:f>
              <c:strCache>
                <c:ptCount val="1"/>
                <c:pt idx="0">
                  <c:v>Frequency</c:v>
                </c:pt>
              </c:strCache>
            </c:strRef>
          </c:tx>
          <c:invertIfNegative val="0"/>
          <c:val>
            <c:numRef>
              <c:f>'SBE 2'!$J$12:$J$16</c:f>
              <c:numCache>
                <c:formatCode>General</c:formatCode>
                <c:ptCount val="5"/>
                <c:pt idx="0">
                  <c:v>2</c:v>
                </c:pt>
                <c:pt idx="1">
                  <c:v>8</c:v>
                </c:pt>
                <c:pt idx="2">
                  <c:v>20</c:v>
                </c:pt>
                <c:pt idx="3">
                  <c:v>16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EF-4DC8-99C0-FC63D490FF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9010016"/>
        <c:axId val="1"/>
      </c:barChart>
      <c:catAx>
        <c:axId val="205901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9010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Boxplot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5527192008879023E-2"/>
          <c:y val="8.8091353996737357E-2"/>
          <c:w val="0.9544950055493896"/>
          <c:h val="0.85481239804241438"/>
        </c:manualLayout>
      </c:layout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IN"/>
                      <a:t> 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9BE-44C9-AFBF-4FC642729B3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IN"/>
                      <a:t> 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BE-44C9-AFBF-4FC642729B3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IN"/>
                      <a:t>Number of Vacations per Year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BE-44C9-AFBF-4FC642729B3D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ForBoxPlot!$A$1:$A$3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ForBoxPlot!$B$1:$B$3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9BE-44C9-AFBF-4FC642729B3D}"/>
            </c:ext>
          </c:extLst>
        </c:ser>
        <c:ser>
          <c:idx val="1"/>
          <c:order val="1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ForBoxPlot!$A$4:$A$6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ForBoxPlot!$B$4:$B$6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9BE-44C9-AFBF-4FC642729B3D}"/>
            </c:ext>
          </c:extLst>
        </c:ser>
        <c:ser>
          <c:idx val="2"/>
          <c:order val="2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ForBoxPlot!$A$7:$A$9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ForBoxPlot!$B$7:$B$9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9BE-44C9-AFBF-4FC642729B3D}"/>
            </c:ext>
          </c:extLst>
        </c:ser>
        <c:ser>
          <c:idx val="3"/>
          <c:order val="3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ForBoxPlot!$A$10:$A$12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ForBoxPlot!$B$10:$B$12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9BE-44C9-AFBF-4FC642729B3D}"/>
            </c:ext>
          </c:extLst>
        </c:ser>
        <c:ser>
          <c:idx val="4"/>
          <c:order val="4"/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ForBoxPlot!$A$13:$A$15</c:f>
              <c:numCache>
                <c:formatCode>General</c:formatCode>
                <c:ptCount val="3"/>
                <c:pt idx="0">
                  <c:v>7</c:v>
                </c:pt>
                <c:pt idx="1">
                  <c:v>7</c:v>
                </c:pt>
                <c:pt idx="2">
                  <c:v>7</c:v>
                </c:pt>
              </c:numCache>
            </c:numRef>
          </c:xVal>
          <c:yVal>
            <c:numRef>
              <c:f>ForBoxPlot!$B$13:$B$15</c:f>
              <c:numCache>
                <c:formatCode>General</c:formatCode>
                <c:ptCount val="3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9BE-44C9-AFBF-4FC642729B3D}"/>
            </c:ext>
          </c:extLst>
        </c:ser>
        <c:ser>
          <c:idx val="5"/>
          <c:order val="5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ForBoxPlot!$A$16:$A$17</c:f>
              <c:numCache>
                <c:formatCode>General</c:formatCode>
                <c:ptCount val="2"/>
                <c:pt idx="0">
                  <c:v>0</c:v>
                </c:pt>
                <c:pt idx="1">
                  <c:v>7</c:v>
                </c:pt>
              </c:numCache>
            </c:numRef>
          </c:xVal>
          <c:yVal>
            <c:numRef>
              <c:f>ForBoxPlot!$B$16:$B$17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9BE-44C9-AFBF-4FC642729B3D}"/>
            </c:ext>
          </c:extLst>
        </c:ser>
        <c:ser>
          <c:idx val="6"/>
          <c:order val="6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ForBoxPlot!$A$18:$A$19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ForBoxPlot!$B$18:$B$19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9BE-44C9-AFBF-4FC642729B3D}"/>
            </c:ext>
          </c:extLst>
        </c:ser>
        <c:ser>
          <c:idx val="7"/>
          <c:order val="7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ForBoxPlot!$A$20:$A$21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ForBoxPlot!$B$20:$B$21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9BE-44C9-AFBF-4FC642729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6598304"/>
        <c:axId val="1"/>
      </c:scatterChart>
      <c:valAx>
        <c:axId val="2056598304"/>
        <c:scaling>
          <c:orientation val="minMax"/>
          <c:max val="8"/>
          <c:min val="-1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4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2056598304"/>
        <c:crosses val="autoZero"/>
        <c:crossBetween val="midCat"/>
        <c:majorUnit val="1"/>
      </c:valAx>
    </c:plotArea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IN"/>
              <a:t>Dot Scale Diagram</a:t>
            </a:r>
          </a:p>
        </c:rich>
      </c:tx>
      <c:layout>
        <c:manualLayout>
          <c:xMode val="edge"/>
          <c:yMode val="edge"/>
          <c:x val="0.35639097744360904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609022556390972E-2"/>
          <c:y val="0.16873469575679448"/>
          <c:w val="0.68270676691729326"/>
          <c:h val="0.79652701967545614"/>
        </c:manualLayout>
      </c:layout>
      <c:scatterChart>
        <c:scatterStyle val="lineMarker"/>
        <c:varyColors val="0"/>
        <c:ser>
          <c:idx val="0"/>
          <c:order val="0"/>
          <c:tx>
            <c:v>Values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'Dot scale 7a'!$A$2:$A$35</c:f>
              <c:numCache>
                <c:formatCode>General</c:formatCode>
                <c:ptCount val="34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7</c:v>
                </c:pt>
              </c:numCache>
            </c:numRef>
          </c:xVal>
          <c:yVal>
            <c:numRef>
              <c:f>'Dot scale 7a'!$B$2:$B$35</c:f>
              <c:numCache>
                <c:formatCode>General</c:formatCode>
                <c:ptCount val="34"/>
                <c:pt idx="0">
                  <c:v>1</c:v>
                </c:pt>
                <c:pt idx="1">
                  <c:v>1.1499999999999999</c:v>
                </c:pt>
                <c:pt idx="2">
                  <c:v>1.125</c:v>
                </c:pt>
                <c:pt idx="3">
                  <c:v>1.0999999999999999</c:v>
                </c:pt>
                <c:pt idx="4">
                  <c:v>1.075</c:v>
                </c:pt>
                <c:pt idx="5">
                  <c:v>1.0499999999999998</c:v>
                </c:pt>
                <c:pt idx="6">
                  <c:v>1.0249999999999999</c:v>
                </c:pt>
                <c:pt idx="7">
                  <c:v>0.99999999999999989</c:v>
                </c:pt>
                <c:pt idx="8">
                  <c:v>1.3</c:v>
                </c:pt>
                <c:pt idx="9">
                  <c:v>1.2750000000000001</c:v>
                </c:pt>
                <c:pt idx="10">
                  <c:v>1.25</c:v>
                </c:pt>
                <c:pt idx="11">
                  <c:v>1.2250000000000001</c:v>
                </c:pt>
                <c:pt idx="12">
                  <c:v>1.2</c:v>
                </c:pt>
                <c:pt idx="13">
                  <c:v>1.175</c:v>
                </c:pt>
                <c:pt idx="14">
                  <c:v>1.1499999999999999</c:v>
                </c:pt>
                <c:pt idx="15">
                  <c:v>1.125</c:v>
                </c:pt>
                <c:pt idx="16">
                  <c:v>1.1000000000000001</c:v>
                </c:pt>
                <c:pt idx="17">
                  <c:v>1.075</c:v>
                </c:pt>
                <c:pt idx="18">
                  <c:v>1.05</c:v>
                </c:pt>
                <c:pt idx="19">
                  <c:v>1.0249999999999999</c:v>
                </c:pt>
                <c:pt idx="20">
                  <c:v>1</c:v>
                </c:pt>
                <c:pt idx="21">
                  <c:v>1</c:v>
                </c:pt>
                <c:pt idx="22">
                  <c:v>1.075</c:v>
                </c:pt>
                <c:pt idx="23">
                  <c:v>1.05</c:v>
                </c:pt>
                <c:pt idx="24">
                  <c:v>1.0249999999999999</c:v>
                </c:pt>
                <c:pt idx="25">
                  <c:v>1</c:v>
                </c:pt>
                <c:pt idx="26">
                  <c:v>1.075</c:v>
                </c:pt>
                <c:pt idx="27">
                  <c:v>1.05</c:v>
                </c:pt>
                <c:pt idx="28">
                  <c:v>1.0249999999999999</c:v>
                </c:pt>
                <c:pt idx="29">
                  <c:v>1</c:v>
                </c:pt>
                <c:pt idx="30">
                  <c:v>1.05</c:v>
                </c:pt>
                <c:pt idx="31">
                  <c:v>1.0250000000000001</c:v>
                </c:pt>
                <c:pt idx="32">
                  <c:v>1</c:v>
                </c:pt>
                <c:pt idx="3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E1-4213-BF3F-41F77C1BC6F7}"/>
            </c:ext>
          </c:extLst>
        </c:ser>
        <c:ser>
          <c:idx val="1"/>
          <c:order val="1"/>
          <c:tx>
            <c:v>Mean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FF0000"/>
                </a:solidFill>
                <a:ln>
                  <a:solidFill>
                    <a:srgbClr val="FF000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17E1-4213-BF3F-41F77C1BC6F7}"/>
              </c:ext>
            </c:extLst>
          </c:dPt>
          <c:xVal>
            <c:numRef>
              <c:f>'Dot scale 7a'!$C$3:$C$4</c:f>
              <c:numCache>
                <c:formatCode>General</c:formatCode>
                <c:ptCount val="2"/>
                <c:pt idx="0">
                  <c:v>2.8529411764705883</c:v>
                </c:pt>
                <c:pt idx="1">
                  <c:v>2.8529411764705883</c:v>
                </c:pt>
              </c:numCache>
            </c:numRef>
          </c:xVal>
          <c:yVal>
            <c:numRef>
              <c:f>'Dot scale 7a'!$D$3:$D$4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7E1-4213-BF3F-41F77C1BC6F7}"/>
            </c:ext>
          </c:extLst>
        </c:ser>
        <c:ser>
          <c:idx val="2"/>
          <c:order val="2"/>
          <c:tx>
            <c:v>Median</c:v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FFFF"/>
                </a:solidFill>
                <a:ln>
                  <a:solidFill>
                    <a:srgbClr val="00FF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17E1-4213-BF3F-41F77C1BC6F7}"/>
              </c:ext>
            </c:extLst>
          </c:dPt>
          <c:xVal>
            <c:numRef>
              <c:f>'Dot scale 7a'!$C$6:$C$7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'Dot scale 7a'!$D$6:$D$7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7E1-4213-BF3F-41F77C1BC6F7}"/>
            </c:ext>
          </c:extLst>
        </c:ser>
        <c:ser>
          <c:idx val="3"/>
          <c:order val="3"/>
          <c:tx>
            <c:v>1st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17E1-4213-BF3F-41F77C1BC6F7}"/>
              </c:ext>
            </c:extLst>
          </c:dPt>
          <c:xVal>
            <c:numRef>
              <c:f>'Dot scale 7a'!$C$9:$C$10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'Dot scale 7a'!$D$9:$D$10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7E1-4213-BF3F-41F77C1BC6F7}"/>
            </c:ext>
          </c:extLst>
        </c:ser>
        <c:ser>
          <c:idx val="4"/>
          <c:order val="4"/>
          <c:tx>
            <c:v>3rd Quartile</c:v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none"/>
          </c:marker>
          <c:dPt>
            <c:idx val="0"/>
            <c:marker>
              <c:symbol val="triangle"/>
              <c:size val="7"/>
              <c:spPr>
                <a:solidFill>
                  <a:srgbClr val="008080"/>
                </a:solidFill>
                <a:ln>
                  <a:solidFill>
                    <a:srgbClr val="008080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17E1-4213-BF3F-41F77C1BC6F7}"/>
              </c:ext>
            </c:extLst>
          </c:dPt>
          <c:xVal>
            <c:numRef>
              <c:f>'Dot scale 7a'!$C$12:$C$13</c:f>
              <c:numCache>
                <c:formatCode>General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xVal>
          <c:yVal>
            <c:numRef>
              <c:f>'Dot scale 7a'!$D$12:$D$13</c:f>
              <c:numCache>
                <c:formatCode>General</c:formatCode>
                <c:ptCount val="2"/>
                <c:pt idx="0">
                  <c:v>0.95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7E1-4213-BF3F-41F77C1BC6F7}"/>
            </c:ext>
          </c:extLst>
        </c:ser>
        <c:ser>
          <c:idx val="5"/>
          <c:order val="5"/>
          <c:tx>
            <c:v>+/- 1 Std. Dev.</c:v>
          </c:tx>
          <c:spPr>
            <a:ln w="38100">
              <a:pattFill prst="pct2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'Dot scale 7a'!$C$17:$C$18</c:f>
              <c:numCache>
                <c:formatCode>General</c:formatCode>
                <c:ptCount val="2"/>
                <c:pt idx="0">
                  <c:v>1.0085006693482454</c:v>
                </c:pt>
                <c:pt idx="1">
                  <c:v>4.6973816835929316</c:v>
                </c:pt>
              </c:numCache>
            </c:numRef>
          </c:xVal>
          <c:yVal>
            <c:numRef>
              <c:f>'Dot scale 7a'!$D$17:$D$18</c:f>
              <c:numCache>
                <c:formatCode>General</c:formatCode>
                <c:ptCount val="2"/>
                <c:pt idx="0">
                  <c:v>0.9</c:v>
                </c:pt>
                <c:pt idx="1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7E1-4213-BF3F-41F77C1BC6F7}"/>
            </c:ext>
          </c:extLst>
        </c:ser>
        <c:ser>
          <c:idx val="6"/>
          <c:order val="6"/>
          <c:tx>
            <c:v>+/- 2 Std. Dev.</c:v>
          </c:tx>
          <c:spPr>
            <a:ln w="38100">
              <a:pattFill prst="pct50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'Dot scale 7a'!$C$20:$C$21</c:f>
              <c:numCache>
                <c:formatCode>General</c:formatCode>
                <c:ptCount val="2"/>
                <c:pt idx="0">
                  <c:v>-0.83593983777409742</c:v>
                </c:pt>
                <c:pt idx="1">
                  <c:v>6.5418221907152745</c:v>
                </c:pt>
              </c:numCache>
            </c:numRef>
          </c:xVal>
          <c:yVal>
            <c:numRef>
              <c:f>'Dot scale 7a'!$D$20:$D$21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7E1-4213-BF3F-41F77C1BC6F7}"/>
            </c:ext>
          </c:extLst>
        </c:ser>
        <c:ser>
          <c:idx val="7"/>
          <c:order val="7"/>
          <c:tx>
            <c:v>+/- 3 Std. Dev.</c:v>
          </c:tx>
          <c:spPr>
            <a:ln w="38100">
              <a:pattFill prst="pct75">
                <a:fgClr>
                  <a:srgbClr val="FFFF99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xVal>
            <c:numRef>
              <c:f>'Dot scale 7a'!$C$23:$C$24</c:f>
              <c:numCache>
                <c:formatCode>General</c:formatCode>
                <c:ptCount val="2"/>
                <c:pt idx="0">
                  <c:v>-2.6803803448964403</c:v>
                </c:pt>
                <c:pt idx="1">
                  <c:v>8.3862626978376174</c:v>
                </c:pt>
              </c:numCache>
            </c:numRef>
          </c:xVal>
          <c:yVal>
            <c:numRef>
              <c:f>'Dot scale 7a'!$D$23:$D$24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7E1-4213-BF3F-41F77C1BC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301232"/>
        <c:axId val="1"/>
      </c:scatterChart>
      <c:valAx>
        <c:axId val="205730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.95000000000000007"/>
        <c:crossBetween val="midCat"/>
      </c:valAx>
      <c:valAx>
        <c:axId val="1"/>
        <c:scaling>
          <c:orientation val="minMax"/>
          <c:max val="1.2"/>
          <c:min val="0.4"/>
        </c:scaling>
        <c:delete val="1"/>
        <c:axPos val="l"/>
        <c:numFmt formatCode="General" sourceLinked="1"/>
        <c:majorTickMark val="out"/>
        <c:minorTickMark val="none"/>
        <c:tickLblPos val="nextTo"/>
        <c:crossAx val="2057301232"/>
        <c:crosses val="autoZero"/>
        <c:crossBetween val="midCat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393323974525862"/>
          <c:y val="0.33747946057786488"/>
          <c:w val="0.22406703291740854"/>
          <c:h val="0.45907132505077208"/>
        </c:manualLayout>
      </c:layout>
      <c:overlay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gradFill rotWithShape="0">
      <a:gsLst>
        <a:gs pos="0">
          <a:srgbClr val="FFFFFF"/>
        </a:gs>
        <a:gs pos="100000">
          <a:srgbClr val="FFFFFF">
            <a:gamma/>
            <a:shade val="42353"/>
            <a:invGamma/>
          </a:srgbClr>
        </a:gs>
      </a:gsLst>
      <a:lin ang="5400000" scaled="1"/>
    </a:gra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 orientation="landscape" horizontalDpi="300" verticalDpi="300"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1</xdr:row>
      <xdr:rowOff>171450</xdr:rowOff>
    </xdr:from>
    <xdr:to>
      <xdr:col>19</xdr:col>
      <xdr:colOff>266700</xdr:colOff>
      <xdr:row>14</xdr:row>
      <xdr:rowOff>57150</xdr:rowOff>
    </xdr:to>
    <xdr:graphicFrame macro="">
      <xdr:nvGraphicFramePr>
        <xdr:cNvPr id="2049" name="Chart 2">
          <a:extLst>
            <a:ext uri="{FF2B5EF4-FFF2-40B4-BE49-F238E27FC236}">
              <a16:creationId xmlns:a16="http://schemas.microsoft.com/office/drawing/2014/main" id="{7AE8EFA5-6EE8-43B0-ACF2-3E2DD15461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561975</xdr:colOff>
      <xdr:row>9</xdr:row>
      <xdr:rowOff>142875</xdr:rowOff>
    </xdr:from>
    <xdr:to>
      <xdr:col>9</xdr:col>
      <xdr:colOff>600075</xdr:colOff>
      <xdr:row>19</xdr:row>
      <xdr:rowOff>123825</xdr:rowOff>
    </xdr:to>
    <xdr:graphicFrame macro="">
      <xdr:nvGraphicFramePr>
        <xdr:cNvPr id="2050" name="Chart 3">
          <a:extLst>
            <a:ext uri="{FF2B5EF4-FFF2-40B4-BE49-F238E27FC236}">
              <a16:creationId xmlns:a16="http://schemas.microsoft.com/office/drawing/2014/main" id="{8B63951B-7FE0-47A9-B7E6-39B049EDD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209550</xdr:colOff>
      <xdr:row>26</xdr:row>
      <xdr:rowOff>152400</xdr:rowOff>
    </xdr:from>
    <xdr:to>
      <xdr:col>18</xdr:col>
      <xdr:colOff>542925</xdr:colOff>
      <xdr:row>39</xdr:row>
      <xdr:rowOff>38100</xdr:rowOff>
    </xdr:to>
    <xdr:graphicFrame macro="">
      <xdr:nvGraphicFramePr>
        <xdr:cNvPr id="2051" name="Chart 5">
          <a:extLst>
            <a:ext uri="{FF2B5EF4-FFF2-40B4-BE49-F238E27FC236}">
              <a16:creationId xmlns:a16="http://schemas.microsoft.com/office/drawing/2014/main" id="{33D7C736-45A7-42BF-82DF-E7FFB2F0BE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209550</xdr:colOff>
      <xdr:row>35</xdr:row>
      <xdr:rowOff>76200</xdr:rowOff>
    </xdr:from>
    <xdr:to>
      <xdr:col>9</xdr:col>
      <xdr:colOff>857250</xdr:colOff>
      <xdr:row>45</xdr:row>
      <xdr:rowOff>47625</xdr:rowOff>
    </xdr:to>
    <xdr:graphicFrame macro="">
      <xdr:nvGraphicFramePr>
        <xdr:cNvPr id="2052" name="Chart 6">
          <a:extLst>
            <a:ext uri="{FF2B5EF4-FFF2-40B4-BE49-F238E27FC236}">
              <a16:creationId xmlns:a16="http://schemas.microsoft.com/office/drawing/2014/main" id="{DBF33C50-A959-40BD-9684-86AD74E0D5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161925</xdr:colOff>
      <xdr:row>47</xdr:row>
      <xdr:rowOff>171450</xdr:rowOff>
    </xdr:from>
    <xdr:to>
      <xdr:col>18</xdr:col>
      <xdr:colOff>447675</xdr:colOff>
      <xdr:row>60</xdr:row>
      <xdr:rowOff>57150</xdr:rowOff>
    </xdr:to>
    <xdr:graphicFrame macro="">
      <xdr:nvGraphicFramePr>
        <xdr:cNvPr id="2053" name="Chart 8">
          <a:extLst>
            <a:ext uri="{FF2B5EF4-FFF2-40B4-BE49-F238E27FC236}">
              <a16:creationId xmlns:a16="http://schemas.microsoft.com/office/drawing/2014/main" id="{B1D5072C-0585-42BE-BE15-403868DDC4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180975</xdr:colOff>
      <xdr:row>56</xdr:row>
      <xdr:rowOff>104775</xdr:rowOff>
    </xdr:from>
    <xdr:to>
      <xdr:col>9</xdr:col>
      <xdr:colOff>828675</xdr:colOff>
      <xdr:row>66</xdr:row>
      <xdr:rowOff>76200</xdr:rowOff>
    </xdr:to>
    <xdr:graphicFrame macro="">
      <xdr:nvGraphicFramePr>
        <xdr:cNvPr id="2054" name="Chart 9">
          <a:extLst>
            <a:ext uri="{FF2B5EF4-FFF2-40B4-BE49-F238E27FC236}">
              <a16:creationId xmlns:a16="http://schemas.microsoft.com/office/drawing/2014/main" id="{43B475EB-E47B-44C0-B2A9-54EDDD132C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457200</xdr:colOff>
      <xdr:row>4</xdr:row>
      <xdr:rowOff>47625</xdr:rowOff>
    </xdr:from>
    <xdr:to>
      <xdr:col>19</xdr:col>
      <xdr:colOff>152400</xdr:colOff>
      <xdr:row>18</xdr:row>
      <xdr:rowOff>123825</xdr:rowOff>
    </xdr:to>
    <xdr:graphicFrame macro="">
      <xdr:nvGraphicFramePr>
        <xdr:cNvPr id="9217" name="Chart 2">
          <a:extLst>
            <a:ext uri="{FF2B5EF4-FFF2-40B4-BE49-F238E27FC236}">
              <a16:creationId xmlns:a16="http://schemas.microsoft.com/office/drawing/2014/main" id="{E21F9CFA-9BB5-4EA2-8088-A6A0E9826D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27</xdr:row>
      <xdr:rowOff>14287</xdr:rowOff>
    </xdr:from>
    <xdr:ext cx="514350" cy="26744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657F27E-40DB-486B-8617-2F418BEFB527}"/>
            </a:ext>
          </a:extLst>
        </xdr:cNvPr>
        <xdr:cNvSpPr txBox="1"/>
      </xdr:nvSpPr>
      <xdr:spPr>
        <a:xfrm>
          <a:off x="0" y="5157787"/>
          <a:ext cx="514350" cy="267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s</a:t>
          </a:r>
        </a:p>
      </xdr:txBody>
    </xdr:sp>
    <xdr:clientData/>
  </xdr:oneCellAnchor>
  <xdr:oneCellAnchor>
    <xdr:from>
      <xdr:col>0</xdr:col>
      <xdr:colOff>0</xdr:colOff>
      <xdr:row>30</xdr:row>
      <xdr:rowOff>0</xdr:rowOff>
    </xdr:from>
    <xdr:ext cx="542925" cy="43678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021F6AB-99C9-4296-AB03-E4FC12014447}"/>
            </a:ext>
          </a:extLst>
        </xdr:cNvPr>
        <xdr:cNvSpPr txBox="1"/>
      </xdr:nvSpPr>
      <xdr:spPr>
        <a:xfrm>
          <a:off x="0" y="5894294"/>
          <a:ext cx="542925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- 2s</a:t>
          </a:r>
        </a:p>
      </xdr:txBody>
    </xdr:sp>
    <xdr:clientData/>
  </xdr:oneCellAnchor>
  <xdr:oneCellAnchor>
    <xdr:from>
      <xdr:col>0</xdr:col>
      <xdr:colOff>0</xdr:colOff>
      <xdr:row>33</xdr:row>
      <xdr:rowOff>0</xdr:rowOff>
    </xdr:from>
    <xdr:ext cx="571500" cy="26744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E6FBD25-9F58-4324-8ECB-9DB20AA8753C}"/>
            </a:ext>
          </a:extLst>
        </xdr:cNvPr>
        <xdr:cNvSpPr txBox="1"/>
      </xdr:nvSpPr>
      <xdr:spPr>
        <a:xfrm>
          <a:off x="0" y="6286500"/>
          <a:ext cx="571500" cy="267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- 3s</a:t>
          </a:r>
        </a:p>
      </xdr:txBody>
    </xdr:sp>
    <xdr:clientData/>
  </xdr:oneCellAnchor>
  <xdr:oneCellAnchor>
    <xdr:from>
      <xdr:col>9</xdr:col>
      <xdr:colOff>123825</xdr:colOff>
      <xdr:row>0</xdr:row>
      <xdr:rowOff>180975</xdr:rowOff>
    </xdr:from>
    <xdr:ext cx="514350" cy="267446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100B1C9-F240-459D-85E3-3978888D176D}"/>
            </a:ext>
          </a:extLst>
        </xdr:cNvPr>
        <xdr:cNvSpPr txBox="1"/>
      </xdr:nvSpPr>
      <xdr:spPr>
        <a:xfrm>
          <a:off x="5314950" y="180975"/>
          <a:ext cx="514350" cy="267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s</a:t>
          </a:r>
        </a:p>
      </xdr:txBody>
    </xdr:sp>
    <xdr:clientData/>
  </xdr:oneCellAnchor>
  <xdr:oneCellAnchor>
    <xdr:from>
      <xdr:col>13</xdr:col>
      <xdr:colOff>76200</xdr:colOff>
      <xdr:row>1</xdr:row>
      <xdr:rowOff>0</xdr:rowOff>
    </xdr:from>
    <xdr:ext cx="542925" cy="436786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870E4B41-2875-4319-9779-B337B04D1B2E}"/>
            </a:ext>
          </a:extLst>
        </xdr:cNvPr>
        <xdr:cNvSpPr txBox="1"/>
      </xdr:nvSpPr>
      <xdr:spPr>
        <a:xfrm>
          <a:off x="8267700" y="190500"/>
          <a:ext cx="542925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- 2s</a:t>
          </a:r>
        </a:p>
      </xdr:txBody>
    </xdr:sp>
    <xdr:clientData/>
  </xdr:oneCellAnchor>
  <xdr:oneCellAnchor>
    <xdr:from>
      <xdr:col>16</xdr:col>
      <xdr:colOff>0</xdr:colOff>
      <xdr:row>1</xdr:row>
      <xdr:rowOff>0</xdr:rowOff>
    </xdr:from>
    <xdr:ext cx="571500" cy="267446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7D9696F-A151-402C-B32A-39522DBF0175}"/>
            </a:ext>
          </a:extLst>
        </xdr:cNvPr>
        <xdr:cNvSpPr txBox="1"/>
      </xdr:nvSpPr>
      <xdr:spPr>
        <a:xfrm>
          <a:off x="9458325" y="190500"/>
          <a:ext cx="571500" cy="267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- 3s</a:t>
          </a:r>
        </a:p>
      </xdr:txBody>
    </xdr:sp>
    <xdr:clientData/>
  </xdr:oneCellAnchor>
  <xdr:oneCellAnchor>
    <xdr:from>
      <xdr:col>9</xdr:col>
      <xdr:colOff>123825</xdr:colOff>
      <xdr:row>28</xdr:row>
      <xdr:rowOff>180975</xdr:rowOff>
    </xdr:from>
    <xdr:ext cx="514350" cy="267446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6C7AF89-5AFC-448A-8696-376C6541E3C1}"/>
            </a:ext>
          </a:extLst>
        </xdr:cNvPr>
        <xdr:cNvSpPr txBox="1"/>
      </xdr:nvSpPr>
      <xdr:spPr>
        <a:xfrm>
          <a:off x="5314950" y="180975"/>
          <a:ext cx="514350" cy="267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s</a:t>
          </a:r>
        </a:p>
      </xdr:txBody>
    </xdr:sp>
    <xdr:clientData/>
  </xdr:oneCellAnchor>
  <xdr:oneCellAnchor>
    <xdr:from>
      <xdr:col>13</xdr:col>
      <xdr:colOff>76200</xdr:colOff>
      <xdr:row>29</xdr:row>
      <xdr:rowOff>0</xdr:rowOff>
    </xdr:from>
    <xdr:ext cx="542925" cy="436786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7E4556BC-525F-439C-8D45-4BEBC12E02E3}"/>
            </a:ext>
          </a:extLst>
        </xdr:cNvPr>
        <xdr:cNvSpPr txBox="1"/>
      </xdr:nvSpPr>
      <xdr:spPr>
        <a:xfrm>
          <a:off x="8267700" y="5703794"/>
          <a:ext cx="542925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- 2s</a:t>
          </a:r>
        </a:p>
      </xdr:txBody>
    </xdr:sp>
    <xdr:clientData/>
  </xdr:oneCellAnchor>
  <xdr:oneCellAnchor>
    <xdr:from>
      <xdr:col>16</xdr:col>
      <xdr:colOff>0</xdr:colOff>
      <xdr:row>29</xdr:row>
      <xdr:rowOff>0</xdr:rowOff>
    </xdr:from>
    <xdr:ext cx="571500" cy="267446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6B711CEA-1550-4BC6-B13D-3C9BEED54730}"/>
            </a:ext>
          </a:extLst>
        </xdr:cNvPr>
        <xdr:cNvSpPr txBox="1"/>
      </xdr:nvSpPr>
      <xdr:spPr>
        <a:xfrm>
          <a:off x="9458325" y="190500"/>
          <a:ext cx="571500" cy="267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- 3s</a:t>
          </a:r>
        </a:p>
      </xdr:txBody>
    </xdr:sp>
    <xdr:clientData/>
  </xdr:oneCellAnchor>
  <xdr:oneCellAnchor>
    <xdr:from>
      <xdr:col>9</xdr:col>
      <xdr:colOff>123825</xdr:colOff>
      <xdr:row>53</xdr:row>
      <xdr:rowOff>180975</xdr:rowOff>
    </xdr:from>
    <xdr:ext cx="514350" cy="267446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E5BF5EDB-C300-4E6B-9689-A1506B87552D}"/>
            </a:ext>
          </a:extLst>
        </xdr:cNvPr>
        <xdr:cNvSpPr txBox="1"/>
      </xdr:nvSpPr>
      <xdr:spPr>
        <a:xfrm>
          <a:off x="5894854" y="5514975"/>
          <a:ext cx="514350" cy="267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s</a:t>
          </a:r>
        </a:p>
      </xdr:txBody>
    </xdr:sp>
    <xdr:clientData/>
  </xdr:oneCellAnchor>
  <xdr:oneCellAnchor>
    <xdr:from>
      <xdr:col>13</xdr:col>
      <xdr:colOff>76200</xdr:colOff>
      <xdr:row>54</xdr:row>
      <xdr:rowOff>0</xdr:rowOff>
    </xdr:from>
    <xdr:ext cx="542925" cy="436786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D23DAA4-FB21-4E02-A6CE-BA3A6B3CAFCB}"/>
            </a:ext>
          </a:extLst>
        </xdr:cNvPr>
        <xdr:cNvSpPr txBox="1"/>
      </xdr:nvSpPr>
      <xdr:spPr>
        <a:xfrm>
          <a:off x="8267700" y="10466294"/>
          <a:ext cx="542925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- 2s</a:t>
          </a:r>
        </a:p>
      </xdr:txBody>
    </xdr:sp>
    <xdr:clientData/>
  </xdr:oneCellAnchor>
  <xdr:oneCellAnchor>
    <xdr:from>
      <xdr:col>16</xdr:col>
      <xdr:colOff>0</xdr:colOff>
      <xdr:row>54</xdr:row>
      <xdr:rowOff>0</xdr:rowOff>
    </xdr:from>
    <xdr:ext cx="571500" cy="267446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90E47433-29FC-4885-89FF-12AD4976F15A}"/>
            </a:ext>
          </a:extLst>
        </xdr:cNvPr>
        <xdr:cNvSpPr txBox="1"/>
      </xdr:nvSpPr>
      <xdr:spPr>
        <a:xfrm>
          <a:off x="10006853" y="5524500"/>
          <a:ext cx="571500" cy="267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- 3s</a:t>
          </a:r>
        </a:p>
      </xdr:txBody>
    </xdr:sp>
    <xdr:clientData/>
  </xdr:oneCellAnchor>
  <xdr:oneCellAnchor>
    <xdr:from>
      <xdr:col>9</xdr:col>
      <xdr:colOff>123825</xdr:colOff>
      <xdr:row>79</xdr:row>
      <xdr:rowOff>180975</xdr:rowOff>
    </xdr:from>
    <xdr:ext cx="514350" cy="267446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7AF0E43E-BB04-4827-8090-6A9A9A4DFCED}"/>
            </a:ext>
          </a:extLst>
        </xdr:cNvPr>
        <xdr:cNvSpPr txBox="1"/>
      </xdr:nvSpPr>
      <xdr:spPr>
        <a:xfrm>
          <a:off x="5894854" y="10277475"/>
          <a:ext cx="514350" cy="267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s</a:t>
          </a:r>
        </a:p>
      </xdr:txBody>
    </xdr:sp>
    <xdr:clientData/>
  </xdr:oneCellAnchor>
  <xdr:oneCellAnchor>
    <xdr:from>
      <xdr:col>13</xdr:col>
      <xdr:colOff>76200</xdr:colOff>
      <xdr:row>80</xdr:row>
      <xdr:rowOff>0</xdr:rowOff>
    </xdr:from>
    <xdr:ext cx="542925" cy="436786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6FF03DAA-0EEC-4A8B-A7E6-BCE0DE272D79}"/>
            </a:ext>
          </a:extLst>
        </xdr:cNvPr>
        <xdr:cNvSpPr txBox="1"/>
      </xdr:nvSpPr>
      <xdr:spPr>
        <a:xfrm>
          <a:off x="8267700" y="15419294"/>
          <a:ext cx="542925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- 2s</a:t>
          </a:r>
        </a:p>
      </xdr:txBody>
    </xdr:sp>
    <xdr:clientData/>
  </xdr:oneCellAnchor>
  <xdr:oneCellAnchor>
    <xdr:from>
      <xdr:col>16</xdr:col>
      <xdr:colOff>0</xdr:colOff>
      <xdr:row>80</xdr:row>
      <xdr:rowOff>0</xdr:rowOff>
    </xdr:from>
    <xdr:ext cx="571500" cy="267446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F9C3BCBC-39AA-45B0-BA57-054A9C8B0721}"/>
            </a:ext>
          </a:extLst>
        </xdr:cNvPr>
        <xdr:cNvSpPr txBox="1"/>
      </xdr:nvSpPr>
      <xdr:spPr>
        <a:xfrm>
          <a:off x="10006853" y="10287000"/>
          <a:ext cx="571500" cy="267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- 3s</a:t>
          </a:r>
        </a:p>
      </xdr:txBody>
    </xdr:sp>
    <xdr:clientData/>
  </xdr:oneCellAnchor>
  <xdr:oneCellAnchor>
    <xdr:from>
      <xdr:col>9</xdr:col>
      <xdr:colOff>123825</xdr:colOff>
      <xdr:row>105</xdr:row>
      <xdr:rowOff>180975</xdr:rowOff>
    </xdr:from>
    <xdr:ext cx="514350" cy="267446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C54F81E8-C6E2-405E-888F-F4259A16C909}"/>
            </a:ext>
          </a:extLst>
        </xdr:cNvPr>
        <xdr:cNvSpPr txBox="1"/>
      </xdr:nvSpPr>
      <xdr:spPr>
        <a:xfrm>
          <a:off x="5924550" y="15230475"/>
          <a:ext cx="514350" cy="267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s</a:t>
          </a:r>
        </a:p>
      </xdr:txBody>
    </xdr:sp>
    <xdr:clientData/>
  </xdr:oneCellAnchor>
  <xdr:oneCellAnchor>
    <xdr:from>
      <xdr:col>13</xdr:col>
      <xdr:colOff>76200</xdr:colOff>
      <xdr:row>106</xdr:row>
      <xdr:rowOff>0</xdr:rowOff>
    </xdr:from>
    <xdr:ext cx="542925" cy="436786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C8FC24C0-D537-4E98-BE68-B1EECB213C9F}"/>
            </a:ext>
          </a:extLst>
        </xdr:cNvPr>
        <xdr:cNvSpPr txBox="1"/>
      </xdr:nvSpPr>
      <xdr:spPr>
        <a:xfrm>
          <a:off x="8267700" y="20372294"/>
          <a:ext cx="542925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- 2s</a:t>
          </a:r>
        </a:p>
      </xdr:txBody>
    </xdr:sp>
    <xdr:clientData/>
  </xdr:oneCellAnchor>
  <xdr:oneCellAnchor>
    <xdr:from>
      <xdr:col>16</xdr:col>
      <xdr:colOff>0</xdr:colOff>
      <xdr:row>106</xdr:row>
      <xdr:rowOff>0</xdr:rowOff>
    </xdr:from>
    <xdr:ext cx="571500" cy="267446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8353A54D-EDDA-4679-BDA6-FD0765E7A1AC}"/>
            </a:ext>
          </a:extLst>
        </xdr:cNvPr>
        <xdr:cNvSpPr txBox="1"/>
      </xdr:nvSpPr>
      <xdr:spPr>
        <a:xfrm>
          <a:off x="10067925" y="15240000"/>
          <a:ext cx="571500" cy="2674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 - 3s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82200437-6934-4ED0-B319-0881286AD56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38100</xdr:rowOff>
    </xdr:from>
    <xdr:to>
      <xdr:col>10</xdr:col>
      <xdr:colOff>466725</xdr:colOff>
      <xdr:row>17</xdr:row>
      <xdr:rowOff>19050</xdr:rowOff>
    </xdr:to>
    <xdr:graphicFrame macro="">
      <xdr:nvGraphicFramePr>
        <xdr:cNvPr id="13313" name="Chart 1">
          <a:extLst>
            <a:ext uri="{FF2B5EF4-FFF2-40B4-BE49-F238E27FC236}">
              <a16:creationId xmlns:a16="http://schemas.microsoft.com/office/drawing/2014/main" id="{564F6F53-1E6D-4D2D-80C0-00A6785506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80B3474E-C38D-420C-BF49-FEB7B972667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38100</xdr:rowOff>
    </xdr:from>
    <xdr:to>
      <xdr:col>10</xdr:col>
      <xdr:colOff>466725</xdr:colOff>
      <xdr:row>18</xdr:row>
      <xdr:rowOff>152400</xdr:rowOff>
    </xdr:to>
    <xdr:graphicFrame macro="">
      <xdr:nvGraphicFramePr>
        <xdr:cNvPr id="16385" name="Chart 1">
          <a:extLst>
            <a:ext uri="{FF2B5EF4-FFF2-40B4-BE49-F238E27FC236}">
              <a16:creationId xmlns:a16="http://schemas.microsoft.com/office/drawing/2014/main" id="{6FF33AC0-5EA7-4B2C-9A72-1C4BD8C001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276225</xdr:colOff>
      <xdr:row>2</xdr:row>
      <xdr:rowOff>295275</xdr:rowOff>
    </xdr:from>
    <xdr:to>
      <xdr:col>21</xdr:col>
      <xdr:colOff>9525</xdr:colOff>
      <xdr:row>23</xdr:row>
      <xdr:rowOff>57150</xdr:rowOff>
    </xdr:to>
    <xdr:graphicFrame macro="">
      <xdr:nvGraphicFramePr>
        <xdr:cNvPr id="18433" name="Chart 1">
          <a:extLst>
            <a:ext uri="{FF2B5EF4-FFF2-40B4-BE49-F238E27FC236}">
              <a16:creationId xmlns:a16="http://schemas.microsoft.com/office/drawing/2014/main" id="{22032FF3-BDCD-41AD-A2CA-D5E2D3168EB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523875</xdr:colOff>
      <xdr:row>2</xdr:row>
      <xdr:rowOff>390525</xdr:rowOff>
    </xdr:from>
    <xdr:to>
      <xdr:col>31</xdr:col>
      <xdr:colOff>323850</xdr:colOff>
      <xdr:row>23</xdr:row>
      <xdr:rowOff>38100</xdr:rowOff>
    </xdr:to>
    <xdr:graphicFrame macro="">
      <xdr:nvGraphicFramePr>
        <xdr:cNvPr id="18434" name="Chart 2">
          <a:extLst>
            <a:ext uri="{FF2B5EF4-FFF2-40B4-BE49-F238E27FC236}">
              <a16:creationId xmlns:a16="http://schemas.microsoft.com/office/drawing/2014/main" id="{5600116A-AECE-4A0F-A645-DD24363FD1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9</xdr:col>
      <xdr:colOff>47625</xdr:colOff>
      <xdr:row>24</xdr:row>
      <xdr:rowOff>171450</xdr:rowOff>
    </xdr:from>
    <xdr:to>
      <xdr:col>21</xdr:col>
      <xdr:colOff>381000</xdr:colOff>
      <xdr:row>49</xdr:row>
      <xdr:rowOff>9525</xdr:rowOff>
    </xdr:to>
    <xdr:graphicFrame macro="">
      <xdr:nvGraphicFramePr>
        <xdr:cNvPr id="18435" name="Chart 3">
          <a:extLst>
            <a:ext uri="{FF2B5EF4-FFF2-40B4-BE49-F238E27FC236}">
              <a16:creationId xmlns:a16="http://schemas.microsoft.com/office/drawing/2014/main" id="{8EE1512C-BC31-4550-A846-8D168A81116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22</xdr:col>
      <xdr:colOff>590550</xdr:colOff>
      <xdr:row>26</xdr:row>
      <xdr:rowOff>0</xdr:rowOff>
    </xdr:from>
    <xdr:to>
      <xdr:col>32</xdr:col>
      <xdr:colOff>361950</xdr:colOff>
      <xdr:row>47</xdr:row>
      <xdr:rowOff>171450</xdr:rowOff>
    </xdr:to>
    <xdr:graphicFrame macro="">
      <xdr:nvGraphicFramePr>
        <xdr:cNvPr id="18436" name="Chart 4">
          <a:extLst>
            <a:ext uri="{FF2B5EF4-FFF2-40B4-BE49-F238E27FC236}">
              <a16:creationId xmlns:a16="http://schemas.microsoft.com/office/drawing/2014/main" id="{FDA0184D-DB61-4D67-A30F-9C74ED5FE0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84412</xdr:colOff>
      <xdr:row>13</xdr:row>
      <xdr:rowOff>16258</xdr:rowOff>
    </xdr:from>
    <xdr:ext cx="914400" cy="602153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EECD0E8-E1D1-4E34-BFC0-7F907DAFAEC6}"/>
            </a:ext>
          </a:extLst>
        </xdr:cNvPr>
        <xdr:cNvSpPr txBox="1"/>
      </xdr:nvSpPr>
      <xdr:spPr>
        <a:xfrm>
          <a:off x="4982983" y="3118687"/>
          <a:ext cx="914400" cy="60215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r>
            <a:rPr lang="en-IN" sz="1100" b="0" i="0">
              <a:latin typeface="Cambria Math"/>
            </a:rPr>
            <a:t>𝑥 ̅</a:t>
          </a:r>
          <a:r>
            <a:rPr lang="en-IN" sz="1100"/>
            <a:t> =</a:t>
          </a:r>
          <a:r>
            <a:rPr lang="en-IN" sz="1100" baseline="0"/>
            <a:t> </a:t>
          </a:r>
          <a:r>
            <a:rPr lang="en-IN" sz="1100" i="0" baseline="0">
              <a:latin typeface="Cambria Math"/>
            </a:rPr>
            <a:t>(∑24_(</a:t>
          </a:r>
          <a:r>
            <a:rPr lang="en-IN" sz="1100" b="0" i="0" baseline="0">
              <a:latin typeface="Cambria Math"/>
            </a:rPr>
            <a:t>𝑖=1)^𝑛▒𝑓</a:t>
          </a:r>
          <a:r>
            <a:rPr lang="en-IN" sz="1100" b="0" i="0" baseline="-25000">
              <a:latin typeface="Cambria Math"/>
            </a:rPr>
            <a:t>𝑖</a:t>
          </a:r>
          <a:r>
            <a:rPr lang="en-IN" sz="1100" b="0" i="0" baseline="0">
              <a:latin typeface="Cambria Math"/>
            </a:rPr>
            <a:t>𝑥</a:t>
          </a:r>
          <a:r>
            <a:rPr lang="en-IN" sz="1100" b="0" i="0" baseline="-25000">
              <a:latin typeface="Cambria Math"/>
            </a:rPr>
            <a:t>𝑖</a:t>
          </a:r>
          <a:r>
            <a:rPr lang="en-IN" sz="1100" b="0" i="0" baseline="0">
              <a:latin typeface="Cambria Math"/>
            </a:rPr>
            <a:t>)/𝑛</a:t>
          </a:r>
          <a:endParaRPr lang="en-IN" sz="1100"/>
        </a:p>
      </xdr:txBody>
    </xdr:sp>
    <xdr:clientData/>
  </xdr:oneCellAnchor>
  <xdr:oneCellAnchor>
    <xdr:from>
      <xdr:col>8</xdr:col>
      <xdr:colOff>45073</xdr:colOff>
      <xdr:row>17</xdr:row>
      <xdr:rowOff>5659</xdr:rowOff>
    </xdr:from>
    <xdr:ext cx="1455683" cy="61814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96FC6A8-0C19-4EF3-BD61-0E6EA73C2E2F}"/>
            </a:ext>
          </a:extLst>
        </xdr:cNvPr>
        <xdr:cNvSpPr txBox="1"/>
      </xdr:nvSpPr>
      <xdr:spPr>
        <a:xfrm>
          <a:off x="4910150" y="4387159"/>
          <a:ext cx="1455683" cy="6181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r>
            <a:rPr lang="en-IN" sz="1100" i="0">
              <a:latin typeface="Cambria Math"/>
            </a:rPr>
            <a:t>√((∑24_(</a:t>
          </a:r>
          <a:r>
            <a:rPr lang="en-IN" sz="1100" b="0" i="0">
              <a:latin typeface="Cambria Math"/>
            </a:rPr>
            <a:t>𝑖=1)^𝑛▒〖𝑓</a:t>
          </a:r>
          <a:r>
            <a:rPr lang="en-IN" sz="1100" b="0" i="0" baseline="-25000">
              <a:latin typeface="Cambria Math"/>
            </a:rPr>
            <a:t>𝑖(</a:t>
          </a:r>
          <a:r>
            <a:rPr lang="en-IN" sz="1100" b="0" i="0">
              <a:latin typeface="Cambria Math"/>
            </a:rPr>
            <a:t>𝑥</a:t>
          </a:r>
          <a:r>
            <a:rPr lang="en-IN" sz="1100" b="0" i="0" baseline="-25000">
              <a:latin typeface="Cambria Math"/>
            </a:rPr>
            <a:t>𝑖</a:t>
          </a:r>
          <a:r>
            <a:rPr lang="en-IN" sz="1100" b="0" i="0">
              <a:latin typeface="Cambria Math"/>
            </a:rPr>
            <a:t> −𝑥 ̅ )^2 〗)/(𝑛 −1))</a:t>
          </a:r>
          <a:endParaRPr lang="en-IN" sz="1100"/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L:\Pearson\PE%20-%20062-12_Evans,%205e\4e_ism\SDA%204E%20IM%20Chapter%202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1096.795610416666" createdVersion="4" refreshedVersion="4" minRefreshableVersion="3" recordCount="27">
  <cacheSource type="worksheet">
    <worksheetSource ref="A3:G30" sheet="SBE 8"/>
  </cacheSource>
  <cacheFields count="7">
    <cacheField name="Employee" numFmtId="0">
      <sharedItems containsSemiMixedTypes="0" containsString="0" containsNumber="1" containsInteger="1"/>
    </cacheField>
    <cacheField name="Gender" numFmtId="0">
      <sharedItems containsString="0"/>
    </cacheField>
    <cacheField name="Years of Service" numFmtId="0">
      <sharedItems containsSemiMixedTypes="0" containsString="0" containsNumber="1" containsInteger="1"/>
    </cacheField>
    <cacheField name="Years Undergraduate Study" numFmtId="0">
      <sharedItems containsSemiMixedTypes="0" containsString="0" containsNumber="1" containsInteger="1"/>
    </cacheField>
    <cacheField name="Graduate Degree?" numFmtId="0">
      <sharedItems containsString="0"/>
    </cacheField>
    <cacheField name="CPA?" numFmtId="0">
      <sharedItems count="2">
        <s v="Y"/>
        <s v="N"/>
      </sharedItems>
    </cacheField>
    <cacheField name="Age Group" numFmtId="0">
      <sharedItems count="7">
        <s v="41-45"/>
        <s v="26-30"/>
        <s v="31-35"/>
        <s v="36-40"/>
        <s v="51-55"/>
        <s v="46-50"/>
        <s v="21-2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39799.339276041668" createdVersion="3" refreshedVersion="4" minRefreshableVersion="3" recordCount="33">
  <cacheSource type="worksheet">
    <worksheetSource ref="A1:B34" sheet="DataCopy" r:id="rId2"/>
  </cacheSource>
  <cacheFields count="2">
    <cacheField name="Student" numFmtId="0">
      <sharedItems count="2">
        <s v="yes"/>
        <s v="no"/>
      </sharedItems>
    </cacheField>
    <cacheField name="Gender" numFmtId="0">
      <sharedItems count="2">
        <s v="female"/>
        <s v="mal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/>
</file>

<file path=xl/pivotCache/pivotCacheRecords2.xml><?xml version="1.0" encoding="utf-8"?>
<pivotCacheRecords xmlns="http://schemas.openxmlformats.org/spreadsheetml/2006/main" xmlns:r="http://schemas.openxmlformats.org/officeDocument/2006/relationships" count="33"/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J5:L25" firstHeaderRow="0" firstDataRow="1" firstDataCol="1"/>
  <pivotFields count="7">
    <pivotField dataField="1" showAll="0"/>
    <pivotField showAll="0"/>
    <pivotField showAll="0"/>
    <pivotField dataField="1" showAll="0"/>
    <pivotField showAll="0"/>
    <pivotField axis="axisRow" showAll="0">
      <items count="3">
        <item x="1"/>
        <item x="0"/>
        <item t="default"/>
      </items>
    </pivotField>
    <pivotField axis="axisRow" showAll="0">
      <items count="8">
        <item x="6"/>
        <item x="1"/>
        <item x="2"/>
        <item x="3"/>
        <item x="0"/>
        <item x="5"/>
        <item x="4"/>
        <item t="default"/>
      </items>
    </pivotField>
  </pivotFields>
  <rowFields count="2">
    <field x="6"/>
    <field x="5"/>
  </rowFields>
  <rowItems count="20">
    <i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>
      <x v="4"/>
    </i>
    <i r="1">
      <x v="1"/>
    </i>
    <i>
      <x v="5"/>
    </i>
    <i r="1">
      <x/>
    </i>
    <i r="1">
      <x v="1"/>
    </i>
    <i>
      <x v="6"/>
    </i>
    <i r="1">
      <x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Average of Years Undergraduate Study" fld="3" subtotal="average" baseField="0" baseItem="28935"/>
    <dataField name="Count of Employee" fld="0" subtotal="count" baseField="6" baseItem="0"/>
  </dataFields>
  <pivotTableStyleInfo name="PivotStyleMedium9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name="PivotTable2" cacheId="1" dataOnRows="1" applyNumberFormats="0" applyBorderFormats="0" applyFontFormats="0" applyPatternFormats="0" applyAlignmentFormats="0" applyWidthHeightFormats="1" dataCaption="Data" missingCaption="0" updatedVersion="3" showMultipleLabel="0" showMemberPropertyTips="0" useAutoFormatting="1" itemPrintTitles="1" showDropZones="0" createdVersion="3" indent="0" compact="0" compactData="0" gridDropZones="1">
  <location ref="A3:D7" firstHeaderRow="1" firstDataRow="2" firstDataCol="1"/>
  <pivotFields count="2">
    <pivotField axis="axisRow" dataField="1" compact="0" outline="0" subtotalTop="0" showAll="0" includeNewItemsInFilter="1">
      <items count="3">
        <item x="1"/>
        <item x="0"/>
        <item t="default"/>
      </items>
    </pivotField>
    <pivotField axis="axisCol" compact="0" outline="0" subtotalTop="0" showAll="0" includeNewItemsInFilter="1">
      <items count="3">
        <item x="0"/>
        <item x="1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Count of Student" fld="0" subtotal="count" baseField="0" baseItem="0"/>
  </dataFields>
  <formats count="2">
    <format dxfId="1">
      <pivotArea type="all" dataOnly="0" outline="0" collapsedLevelsAreSubtotals="1" fieldPosition="0"/>
    </format>
    <format dxfId="0">
      <pivotArea type="all" dataOnly="0" outline="0" collapsedLevelsAreSubtotals="1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abSelected="1" zoomScale="70" zoomScaleNormal="70" workbookViewId="0">
      <selection activeCell="V25" sqref="V25"/>
    </sheetView>
  </sheetViews>
  <sheetFormatPr defaultRowHeight="15" x14ac:dyDescent="0.25"/>
  <cols>
    <col min="7" max="7" width="17.140625" customWidth="1"/>
    <col min="8" max="8" width="15.28515625" customWidth="1"/>
    <col min="10" max="10" width="14.7109375" customWidth="1"/>
  </cols>
  <sheetData>
    <row r="1" spans="1:14" x14ac:dyDescent="0.25">
      <c r="A1" s="43" t="s">
        <v>58</v>
      </c>
    </row>
    <row r="3" spans="1:14" ht="45" x14ac:dyDescent="0.25">
      <c r="A3" s="13" t="s">
        <v>43</v>
      </c>
      <c r="B3" s="13" t="s">
        <v>44</v>
      </c>
      <c r="C3" s="13" t="s">
        <v>45</v>
      </c>
      <c r="G3" s="63" t="s">
        <v>43</v>
      </c>
      <c r="H3" s="66" t="s">
        <v>133</v>
      </c>
      <c r="I3" s="66" t="s">
        <v>134</v>
      </c>
      <c r="J3" s="67" t="s">
        <v>135</v>
      </c>
      <c r="M3" s="13"/>
      <c r="N3" s="13"/>
    </row>
    <row r="4" spans="1:14" x14ac:dyDescent="0.25">
      <c r="A4" s="11">
        <v>3</v>
      </c>
      <c r="B4" s="11">
        <v>3</v>
      </c>
      <c r="C4" s="11">
        <v>3</v>
      </c>
      <c r="G4" s="44">
        <v>1</v>
      </c>
      <c r="H4" s="44">
        <f>COUNTIF(A4:A55, "1")</f>
        <v>2</v>
      </c>
      <c r="I4" s="44">
        <f>ROUND(H4/$H$9,3)</f>
        <v>3.7999999999999999E-2</v>
      </c>
      <c r="J4" s="44">
        <f>I4</f>
        <v>3.7999999999999999E-2</v>
      </c>
    </row>
    <row r="5" spans="1:14" x14ac:dyDescent="0.25">
      <c r="A5" s="11">
        <v>5</v>
      </c>
      <c r="B5" s="11">
        <v>4</v>
      </c>
      <c r="C5" s="11">
        <v>5</v>
      </c>
      <c r="G5" s="44">
        <v>2</v>
      </c>
      <c r="H5" s="44">
        <f>COUNTIF(A4:A55, "2")</f>
        <v>8</v>
      </c>
      <c r="I5" s="44">
        <f>ROUND(H5/$H$9,3)</f>
        <v>0.154</v>
      </c>
      <c r="J5" s="44">
        <f>J4+I5</f>
        <v>0.192</v>
      </c>
    </row>
    <row r="6" spans="1:14" x14ac:dyDescent="0.25">
      <c r="A6" s="11">
        <v>5</v>
      </c>
      <c r="B6" s="11">
        <v>4</v>
      </c>
      <c r="C6" s="11">
        <v>4</v>
      </c>
      <c r="G6" s="44">
        <v>3</v>
      </c>
      <c r="H6" s="44">
        <f>COUNTIF(A4:A55, "3")</f>
        <v>20</v>
      </c>
      <c r="I6" s="44">
        <f>ROUND(H6/$H$9,3)</f>
        <v>0.38500000000000001</v>
      </c>
      <c r="J6" s="44">
        <f>J5+I6</f>
        <v>0.57699999999999996</v>
      </c>
    </row>
    <row r="7" spans="1:14" x14ac:dyDescent="0.25">
      <c r="A7" s="11">
        <v>5</v>
      </c>
      <c r="B7" s="11">
        <v>4</v>
      </c>
      <c r="C7" s="11">
        <v>2</v>
      </c>
      <c r="G7" s="44">
        <v>4</v>
      </c>
      <c r="H7" s="44">
        <f>COUNTIF(A4:A55, "4")</f>
        <v>16</v>
      </c>
      <c r="I7" s="44">
        <f>ROUND(H7/$H$9,3)</f>
        <v>0.308</v>
      </c>
      <c r="J7" s="44">
        <f>J6+I7</f>
        <v>0.88500000000000001</v>
      </c>
    </row>
    <row r="8" spans="1:14" x14ac:dyDescent="0.25">
      <c r="A8" s="11">
        <v>3</v>
      </c>
      <c r="B8" s="11">
        <v>3</v>
      </c>
      <c r="C8" s="11">
        <v>2</v>
      </c>
      <c r="G8" s="44">
        <v>5</v>
      </c>
      <c r="H8" s="44">
        <f>COUNTIF(A4:A55, "5")</f>
        <v>6</v>
      </c>
      <c r="I8" s="44">
        <f>ROUND(H8/$H$9,3)</f>
        <v>0.115</v>
      </c>
      <c r="J8" s="44">
        <f>J7+I8</f>
        <v>1</v>
      </c>
    </row>
    <row r="9" spans="1:14" x14ac:dyDescent="0.25">
      <c r="A9" s="11">
        <v>2</v>
      </c>
      <c r="B9" s="11">
        <v>1</v>
      </c>
      <c r="C9" s="11">
        <v>3</v>
      </c>
      <c r="H9">
        <f>SUM(H4:H8)</f>
        <v>52</v>
      </c>
    </row>
    <row r="10" spans="1:14" ht="15.75" thickBot="1" x14ac:dyDescent="0.3">
      <c r="A10" s="11">
        <v>4</v>
      </c>
      <c r="B10" s="11">
        <v>4</v>
      </c>
      <c r="C10" s="11">
        <v>4</v>
      </c>
    </row>
    <row r="11" spans="1:14" x14ac:dyDescent="0.25">
      <c r="A11" s="11">
        <v>2</v>
      </c>
      <c r="B11" s="11">
        <v>3</v>
      </c>
      <c r="C11" s="11">
        <v>3</v>
      </c>
      <c r="G11" s="10" t="s">
        <v>43</v>
      </c>
      <c r="H11" s="10" t="s">
        <v>133</v>
      </c>
    </row>
    <row r="12" spans="1:14" x14ac:dyDescent="0.25">
      <c r="A12" s="11">
        <v>2</v>
      </c>
      <c r="B12" s="11">
        <v>4</v>
      </c>
      <c r="C12" s="11">
        <v>3</v>
      </c>
      <c r="G12" s="64">
        <v>1</v>
      </c>
      <c r="H12" s="8">
        <v>2</v>
      </c>
    </row>
    <row r="13" spans="1:14" x14ac:dyDescent="0.25">
      <c r="A13" s="11">
        <v>3</v>
      </c>
      <c r="B13" s="11">
        <v>3</v>
      </c>
      <c r="C13" s="11">
        <v>3</v>
      </c>
      <c r="G13" s="64">
        <v>2</v>
      </c>
      <c r="H13" s="8">
        <v>8</v>
      </c>
    </row>
    <row r="14" spans="1:14" x14ac:dyDescent="0.25">
      <c r="A14" s="11">
        <v>5</v>
      </c>
      <c r="B14" s="11">
        <v>5</v>
      </c>
      <c r="C14" s="11">
        <v>3</v>
      </c>
      <c r="G14" s="64">
        <v>3</v>
      </c>
      <c r="H14" s="8">
        <v>20</v>
      </c>
    </row>
    <row r="15" spans="1:14" x14ac:dyDescent="0.25">
      <c r="A15" s="11">
        <v>5</v>
      </c>
      <c r="B15" s="11">
        <v>5</v>
      </c>
      <c r="C15" s="11">
        <v>2</v>
      </c>
      <c r="G15" s="64">
        <v>4</v>
      </c>
      <c r="H15" s="8">
        <v>16</v>
      </c>
    </row>
    <row r="16" spans="1:14" x14ac:dyDescent="0.25">
      <c r="A16" s="11">
        <v>4</v>
      </c>
      <c r="B16" s="11">
        <v>3</v>
      </c>
      <c r="C16" s="11">
        <v>3</v>
      </c>
      <c r="G16" s="64">
        <v>5</v>
      </c>
      <c r="H16" s="8">
        <v>6</v>
      </c>
    </row>
    <row r="17" spans="1:10" ht="15.75" thickBot="1" x14ac:dyDescent="0.3">
      <c r="A17" s="11">
        <v>4</v>
      </c>
      <c r="B17" s="11">
        <v>2</v>
      </c>
      <c r="C17" s="11">
        <v>4</v>
      </c>
      <c r="G17" s="9" t="s">
        <v>136</v>
      </c>
      <c r="H17" s="9">
        <v>0</v>
      </c>
    </row>
    <row r="18" spans="1:10" x14ac:dyDescent="0.25">
      <c r="A18" s="11">
        <v>2</v>
      </c>
      <c r="B18" s="11">
        <v>4</v>
      </c>
      <c r="C18" s="11">
        <v>1</v>
      </c>
    </row>
    <row r="19" spans="1:10" x14ac:dyDescent="0.25">
      <c r="A19" s="11">
        <v>3</v>
      </c>
      <c r="B19" s="11">
        <v>3</v>
      </c>
      <c r="C19" s="11">
        <v>3</v>
      </c>
    </row>
    <row r="20" spans="1:10" x14ac:dyDescent="0.25">
      <c r="A20" s="11">
        <v>2</v>
      </c>
      <c r="B20" s="11">
        <v>4</v>
      </c>
      <c r="C20" s="11">
        <v>3</v>
      </c>
    </row>
    <row r="21" spans="1:10" x14ac:dyDescent="0.25">
      <c r="A21" s="11">
        <v>4</v>
      </c>
      <c r="B21" s="11">
        <v>3</v>
      </c>
      <c r="C21" s="11">
        <v>5</v>
      </c>
    </row>
    <row r="22" spans="1:10" x14ac:dyDescent="0.25">
      <c r="A22" s="11">
        <v>3</v>
      </c>
      <c r="B22" s="11">
        <v>4</v>
      </c>
      <c r="C22" s="11">
        <v>4</v>
      </c>
    </row>
    <row r="23" spans="1:10" x14ac:dyDescent="0.25">
      <c r="A23" s="11">
        <v>3</v>
      </c>
      <c r="B23" s="11">
        <v>3</v>
      </c>
      <c r="C23" s="11">
        <v>4</v>
      </c>
    </row>
    <row r="24" spans="1:10" x14ac:dyDescent="0.25">
      <c r="A24" s="11">
        <v>3</v>
      </c>
      <c r="B24" s="11">
        <v>2</v>
      </c>
      <c r="C24" s="11">
        <v>3</v>
      </c>
    </row>
    <row r="25" spans="1:10" x14ac:dyDescent="0.25">
      <c r="A25" s="11">
        <v>4</v>
      </c>
      <c r="B25" s="11">
        <v>3</v>
      </c>
      <c r="C25" s="11">
        <v>4</v>
      </c>
    </row>
    <row r="26" spans="1:10" x14ac:dyDescent="0.25">
      <c r="A26" s="11">
        <v>3</v>
      </c>
      <c r="B26" s="11">
        <v>2</v>
      </c>
      <c r="C26" s="11">
        <v>3</v>
      </c>
    </row>
    <row r="27" spans="1:10" x14ac:dyDescent="0.25">
      <c r="A27" s="11">
        <v>3</v>
      </c>
      <c r="B27" s="11">
        <v>3</v>
      </c>
      <c r="C27" s="11">
        <v>1</v>
      </c>
    </row>
    <row r="28" spans="1:10" x14ac:dyDescent="0.25">
      <c r="A28" s="11">
        <v>4</v>
      </c>
      <c r="B28" s="11">
        <v>3</v>
      </c>
      <c r="C28" s="11">
        <v>3</v>
      </c>
    </row>
    <row r="29" spans="1:10" ht="45" x14ac:dyDescent="0.25">
      <c r="A29" s="11">
        <v>4</v>
      </c>
      <c r="B29" s="11">
        <v>2</v>
      </c>
      <c r="C29" s="11">
        <v>3</v>
      </c>
      <c r="G29" s="63" t="s">
        <v>44</v>
      </c>
      <c r="H29" s="66" t="s">
        <v>133</v>
      </c>
      <c r="I29" s="66" t="s">
        <v>134</v>
      </c>
      <c r="J29" s="67" t="s">
        <v>135</v>
      </c>
    </row>
    <row r="30" spans="1:10" x14ac:dyDescent="0.25">
      <c r="A30" s="11">
        <v>3</v>
      </c>
      <c r="B30" s="11">
        <v>3</v>
      </c>
      <c r="C30" s="11">
        <v>5</v>
      </c>
      <c r="G30" s="44">
        <v>1</v>
      </c>
      <c r="H30" s="44">
        <f>COUNTIF($B$4:$B$55, "1")</f>
        <v>1</v>
      </c>
      <c r="I30" s="44">
        <f>ROUND(H30/$H$35,3)</f>
        <v>1.9E-2</v>
      </c>
      <c r="J30" s="44">
        <f>I30</f>
        <v>1.9E-2</v>
      </c>
    </row>
    <row r="31" spans="1:10" x14ac:dyDescent="0.25">
      <c r="A31" s="11">
        <v>4</v>
      </c>
      <c r="B31" s="11">
        <v>3</v>
      </c>
      <c r="C31" s="11">
        <v>3</v>
      </c>
      <c r="G31" s="44">
        <v>2</v>
      </c>
      <c r="H31" s="44">
        <f>COUNTIF($B$4:$B$55, "2")</f>
        <v>6</v>
      </c>
      <c r="I31" s="44">
        <f>ROUND(H31/$H$35,3)</f>
        <v>0.115</v>
      </c>
      <c r="J31" s="44">
        <f>J30+I31</f>
        <v>0.13400000000000001</v>
      </c>
    </row>
    <row r="32" spans="1:10" x14ac:dyDescent="0.25">
      <c r="A32" s="11">
        <v>1</v>
      </c>
      <c r="B32" s="11">
        <v>3</v>
      </c>
      <c r="C32" s="11">
        <v>4</v>
      </c>
      <c r="G32" s="44">
        <v>3</v>
      </c>
      <c r="H32" s="44">
        <f>COUNTIF($B$4:$B$55, "3")</f>
        <v>23</v>
      </c>
      <c r="I32" s="44">
        <f>ROUND(H32/$H$35,3)</f>
        <v>0.442</v>
      </c>
      <c r="J32" s="44">
        <f>J31+I32</f>
        <v>0.57600000000000007</v>
      </c>
    </row>
    <row r="33" spans="1:10" x14ac:dyDescent="0.25">
      <c r="A33" s="11">
        <v>4</v>
      </c>
      <c r="B33" s="11">
        <v>4</v>
      </c>
      <c r="C33" s="11">
        <v>2</v>
      </c>
      <c r="G33" s="44">
        <v>4</v>
      </c>
      <c r="H33" s="44">
        <f>COUNTIF($B$4:$B$55, "4")</f>
        <v>14</v>
      </c>
      <c r="I33" s="44">
        <f>ROUND(H33/$H$35,3)</f>
        <v>0.26900000000000002</v>
      </c>
      <c r="J33" s="44">
        <f>J32+I33</f>
        <v>0.84500000000000008</v>
      </c>
    </row>
    <row r="34" spans="1:10" x14ac:dyDescent="0.25">
      <c r="A34" s="11">
        <v>1</v>
      </c>
      <c r="B34" s="11">
        <v>2</v>
      </c>
      <c r="C34" s="11">
        <v>4</v>
      </c>
      <c r="G34" s="44">
        <v>5</v>
      </c>
      <c r="H34" s="44">
        <f>COUNTIF($B$4:$B$55, "5")</f>
        <v>8</v>
      </c>
      <c r="I34" s="44">
        <f>ROUND(H34/$H$35,3)</f>
        <v>0.154</v>
      </c>
      <c r="J34" s="65">
        <f>J33+I34</f>
        <v>0.99900000000000011</v>
      </c>
    </row>
    <row r="35" spans="1:10" x14ac:dyDescent="0.25">
      <c r="A35" s="11">
        <v>2</v>
      </c>
      <c r="B35" s="11">
        <v>3</v>
      </c>
      <c r="C35" s="11">
        <v>3</v>
      </c>
      <c r="H35">
        <f>SUM(H30:H34)</f>
        <v>52</v>
      </c>
    </row>
    <row r="36" spans="1:10" ht="15.75" thickBot="1" x14ac:dyDescent="0.3">
      <c r="A36" s="11">
        <v>3</v>
      </c>
      <c r="B36" s="11">
        <v>3</v>
      </c>
      <c r="C36" s="11">
        <v>3</v>
      </c>
    </row>
    <row r="37" spans="1:10" x14ac:dyDescent="0.25">
      <c r="A37" s="11">
        <v>2</v>
      </c>
      <c r="B37" s="11">
        <v>3</v>
      </c>
      <c r="C37" s="11">
        <v>3</v>
      </c>
      <c r="G37" s="10" t="s">
        <v>44</v>
      </c>
      <c r="H37" s="10" t="s">
        <v>133</v>
      </c>
    </row>
    <row r="38" spans="1:10" x14ac:dyDescent="0.25">
      <c r="A38" s="11">
        <v>4</v>
      </c>
      <c r="B38" s="11">
        <v>3</v>
      </c>
      <c r="C38" s="11">
        <v>4</v>
      </c>
      <c r="G38" s="64">
        <v>1</v>
      </c>
      <c r="H38" s="8">
        <v>1</v>
      </c>
    </row>
    <row r="39" spans="1:10" x14ac:dyDescent="0.25">
      <c r="A39" s="11">
        <v>3</v>
      </c>
      <c r="B39" s="11">
        <v>5</v>
      </c>
      <c r="C39" s="11">
        <v>4</v>
      </c>
      <c r="G39" s="64">
        <v>2</v>
      </c>
      <c r="H39" s="8">
        <v>6</v>
      </c>
    </row>
    <row r="40" spans="1:10" x14ac:dyDescent="0.25">
      <c r="A40" s="11">
        <v>3</v>
      </c>
      <c r="B40" s="11">
        <v>5</v>
      </c>
      <c r="C40" s="11">
        <v>3</v>
      </c>
      <c r="G40" s="64">
        <v>3</v>
      </c>
      <c r="H40" s="8">
        <v>23</v>
      </c>
    </row>
    <row r="41" spans="1:10" x14ac:dyDescent="0.25">
      <c r="A41" s="11">
        <v>2</v>
      </c>
      <c r="B41" s="11">
        <v>5</v>
      </c>
      <c r="C41" s="11">
        <v>4</v>
      </c>
      <c r="G41" s="64">
        <v>4</v>
      </c>
      <c r="H41" s="8">
        <v>14</v>
      </c>
    </row>
    <row r="42" spans="1:10" x14ac:dyDescent="0.25">
      <c r="A42" s="11">
        <v>3</v>
      </c>
      <c r="B42" s="11">
        <v>5</v>
      </c>
      <c r="C42" s="11">
        <v>4</v>
      </c>
      <c r="G42" s="64">
        <v>5</v>
      </c>
      <c r="H42" s="8">
        <v>8</v>
      </c>
    </row>
    <row r="43" spans="1:10" ht="15.75" thickBot="1" x14ac:dyDescent="0.3">
      <c r="A43" s="11">
        <v>3</v>
      </c>
      <c r="B43" s="11">
        <v>4</v>
      </c>
      <c r="C43" s="11">
        <v>4</v>
      </c>
      <c r="G43" s="9" t="s">
        <v>136</v>
      </c>
      <c r="H43" s="9">
        <v>0</v>
      </c>
    </row>
    <row r="44" spans="1:10" x14ac:dyDescent="0.25">
      <c r="A44" s="11">
        <v>3</v>
      </c>
      <c r="B44" s="11">
        <v>4</v>
      </c>
      <c r="C44" s="11">
        <v>4</v>
      </c>
    </row>
    <row r="45" spans="1:10" x14ac:dyDescent="0.25">
      <c r="A45" s="11">
        <v>3</v>
      </c>
      <c r="B45" s="11">
        <v>4</v>
      </c>
      <c r="C45" s="11">
        <v>3</v>
      </c>
    </row>
    <row r="46" spans="1:10" x14ac:dyDescent="0.25">
      <c r="A46" s="11">
        <v>3</v>
      </c>
      <c r="B46" s="11">
        <v>3</v>
      </c>
      <c r="C46" s="11">
        <v>4</v>
      </c>
    </row>
    <row r="47" spans="1:10" x14ac:dyDescent="0.25">
      <c r="A47" s="11">
        <v>3</v>
      </c>
      <c r="B47" s="11">
        <v>4</v>
      </c>
      <c r="C47" s="11">
        <v>3</v>
      </c>
    </row>
    <row r="48" spans="1:10" x14ac:dyDescent="0.25">
      <c r="A48" s="11">
        <v>4</v>
      </c>
      <c r="B48" s="11">
        <v>3</v>
      </c>
      <c r="C48" s="11">
        <v>1</v>
      </c>
    </row>
    <row r="49" spans="1:10" x14ac:dyDescent="0.25">
      <c r="A49" s="11">
        <v>4</v>
      </c>
      <c r="B49" s="11">
        <v>3</v>
      </c>
      <c r="C49" s="11">
        <v>3</v>
      </c>
    </row>
    <row r="50" spans="1:10" ht="45" x14ac:dyDescent="0.25">
      <c r="A50" s="11">
        <v>4</v>
      </c>
      <c r="B50" s="11">
        <v>3</v>
      </c>
      <c r="C50" s="11">
        <v>2</v>
      </c>
      <c r="G50" s="63" t="s">
        <v>45</v>
      </c>
      <c r="H50" s="66" t="s">
        <v>133</v>
      </c>
      <c r="I50" s="66" t="s">
        <v>134</v>
      </c>
      <c r="J50" s="67" t="s">
        <v>135</v>
      </c>
    </row>
    <row r="51" spans="1:10" x14ac:dyDescent="0.25">
      <c r="A51" s="11">
        <v>5</v>
      </c>
      <c r="B51" s="11">
        <v>5</v>
      </c>
      <c r="C51" s="11">
        <v>5</v>
      </c>
      <c r="G51" s="44">
        <v>1</v>
      </c>
      <c r="H51" s="44">
        <f>COUNTIF($C$4:$C$55, "1")</f>
        <v>3</v>
      </c>
      <c r="I51" s="44">
        <f>ROUND(H51/$H$35,3)</f>
        <v>5.8000000000000003E-2</v>
      </c>
      <c r="J51" s="44">
        <f>I51</f>
        <v>5.8000000000000003E-2</v>
      </c>
    </row>
    <row r="52" spans="1:10" x14ac:dyDescent="0.25">
      <c r="A52" s="11">
        <v>4</v>
      </c>
      <c r="B52" s="11">
        <v>2</v>
      </c>
      <c r="C52" s="11">
        <v>4</v>
      </c>
      <c r="G52" s="44">
        <v>2</v>
      </c>
      <c r="H52" s="44">
        <f>COUNTIF($C$4:$C$55, "2")</f>
        <v>6</v>
      </c>
      <c r="I52" s="44">
        <f>ROUND(H52/$H$35,3)</f>
        <v>0.115</v>
      </c>
      <c r="J52" s="44">
        <f>J51+I52</f>
        <v>0.17300000000000001</v>
      </c>
    </row>
    <row r="53" spans="1:10" x14ac:dyDescent="0.25">
      <c r="A53" s="11">
        <v>3</v>
      </c>
      <c r="B53" s="11">
        <v>3</v>
      </c>
      <c r="C53" s="11">
        <v>3</v>
      </c>
      <c r="G53" s="44">
        <v>3</v>
      </c>
      <c r="H53" s="44">
        <f>COUNTIF($C$4:$C$55, "3")</f>
        <v>23</v>
      </c>
      <c r="I53" s="44">
        <f>ROUND(H53/$H$35,3)</f>
        <v>0.442</v>
      </c>
      <c r="J53" s="44">
        <f>J52+I53</f>
        <v>0.61499999999999999</v>
      </c>
    </row>
    <row r="54" spans="1:10" x14ac:dyDescent="0.25">
      <c r="A54" s="11">
        <v>4</v>
      </c>
      <c r="B54" s="11">
        <v>4</v>
      </c>
      <c r="C54" s="11">
        <v>2</v>
      </c>
      <c r="G54" s="44">
        <v>4</v>
      </c>
      <c r="H54" s="44">
        <f>COUNTIF($C$4:$C$55, "4")</f>
        <v>16</v>
      </c>
      <c r="I54" s="44">
        <f>ROUND(H54/$H$35,3)</f>
        <v>0.308</v>
      </c>
      <c r="J54" s="44">
        <f>J53+I54</f>
        <v>0.92300000000000004</v>
      </c>
    </row>
    <row r="55" spans="1:10" x14ac:dyDescent="0.25">
      <c r="A55" s="11">
        <v>4</v>
      </c>
      <c r="B55" s="11">
        <v>5</v>
      </c>
      <c r="C55" s="11">
        <v>3</v>
      </c>
      <c r="G55" s="44">
        <v>5</v>
      </c>
      <c r="H55" s="44">
        <f>COUNTIF($C$4:$C$55, "5")</f>
        <v>4</v>
      </c>
      <c r="I55" s="44">
        <f>ROUND(H55/$H$35,3)</f>
        <v>7.6999999999999999E-2</v>
      </c>
      <c r="J55" s="65">
        <f>J54+I55</f>
        <v>1</v>
      </c>
    </row>
    <row r="56" spans="1:10" x14ac:dyDescent="0.25">
      <c r="H56">
        <f>SUM(H51:H55)</f>
        <v>52</v>
      </c>
    </row>
    <row r="57" spans="1:10" ht="15.75" thickBot="1" x14ac:dyDescent="0.3"/>
    <row r="58" spans="1:10" x14ac:dyDescent="0.25">
      <c r="G58" s="10" t="s">
        <v>45</v>
      </c>
      <c r="H58" s="10" t="s">
        <v>133</v>
      </c>
    </row>
    <row r="59" spans="1:10" x14ac:dyDescent="0.25">
      <c r="G59" s="64">
        <v>1</v>
      </c>
      <c r="H59" s="8">
        <v>3</v>
      </c>
    </row>
    <row r="60" spans="1:10" x14ac:dyDescent="0.25">
      <c r="G60" s="64">
        <v>2</v>
      </c>
      <c r="H60" s="8">
        <v>6</v>
      </c>
    </row>
    <row r="61" spans="1:10" x14ac:dyDescent="0.25">
      <c r="G61" s="64">
        <v>3</v>
      </c>
      <c r="H61" s="8">
        <v>23</v>
      </c>
    </row>
    <row r="62" spans="1:10" x14ac:dyDescent="0.25">
      <c r="G62" s="64">
        <v>4</v>
      </c>
      <c r="H62" s="8">
        <v>16</v>
      </c>
    </row>
    <row r="63" spans="1:10" x14ac:dyDescent="0.25">
      <c r="G63" s="64">
        <v>5</v>
      </c>
      <c r="H63" s="8">
        <v>4</v>
      </c>
    </row>
    <row r="64" spans="1:10" ht="15.75" thickBot="1" x14ac:dyDescent="0.3">
      <c r="G64" s="9" t="s">
        <v>136</v>
      </c>
      <c r="H64" s="9">
        <v>0</v>
      </c>
    </row>
  </sheetData>
  <phoneticPr fontId="17" type="noConversion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5"/>
  <sheetViews>
    <sheetView topLeftCell="A7" zoomScale="55" zoomScaleNormal="55" workbookViewId="0">
      <selection activeCell="F43" sqref="F43"/>
    </sheetView>
  </sheetViews>
  <sheetFormatPr defaultRowHeight="15" x14ac:dyDescent="0.25"/>
  <sheetData>
    <row r="1" spans="1:13" x14ac:dyDescent="0.25">
      <c r="A1" s="76" t="s">
        <v>162</v>
      </c>
      <c r="B1" s="3"/>
      <c r="C1" s="3"/>
      <c r="D1" s="77"/>
      <c r="E1" s="3"/>
      <c r="F1" s="11"/>
      <c r="G1" s="11"/>
      <c r="H1" s="11"/>
      <c r="I1" s="11"/>
      <c r="J1" s="11"/>
      <c r="K1" s="11"/>
      <c r="L1" s="11"/>
      <c r="M1" s="11"/>
    </row>
    <row r="2" spans="1:13" x14ac:dyDescent="0.25">
      <c r="A2" s="78"/>
      <c r="B2" s="3"/>
      <c r="C2" s="3"/>
      <c r="D2" s="77"/>
      <c r="E2" s="3"/>
      <c r="F2" s="11"/>
      <c r="G2" s="11"/>
      <c r="H2" s="11"/>
      <c r="I2" s="11"/>
      <c r="J2" s="11"/>
      <c r="K2" s="11"/>
      <c r="L2" s="11"/>
      <c r="M2" s="11"/>
    </row>
    <row r="3" spans="1:13" ht="64.5" x14ac:dyDescent="0.25">
      <c r="A3" s="79" t="s">
        <v>163</v>
      </c>
      <c r="B3" s="79" t="s">
        <v>2</v>
      </c>
      <c r="C3" s="79" t="s">
        <v>164</v>
      </c>
      <c r="D3" s="80" t="s">
        <v>165</v>
      </c>
      <c r="E3" s="79" t="s">
        <v>166</v>
      </c>
      <c r="F3" s="25"/>
      <c r="G3" s="25"/>
      <c r="H3" s="25"/>
      <c r="I3" s="25"/>
      <c r="J3" s="25"/>
      <c r="K3" s="25"/>
      <c r="L3" s="25"/>
      <c r="M3" s="25"/>
    </row>
    <row r="4" spans="1:13" x14ac:dyDescent="0.25">
      <c r="A4" s="81">
        <v>26</v>
      </c>
      <c r="B4" s="81" t="s">
        <v>169</v>
      </c>
      <c r="C4" s="82" t="s">
        <v>168</v>
      </c>
      <c r="D4" s="83">
        <v>4</v>
      </c>
      <c r="E4" s="81">
        <v>0</v>
      </c>
      <c r="F4" s="60"/>
      <c r="G4" s="73" t="s">
        <v>165</v>
      </c>
      <c r="I4" s="60"/>
      <c r="J4" s="60"/>
      <c r="K4" s="60"/>
      <c r="L4" s="60"/>
      <c r="M4" s="60"/>
    </row>
    <row r="5" spans="1:13" x14ac:dyDescent="0.25">
      <c r="A5" s="81">
        <v>24</v>
      </c>
      <c r="B5" s="81" t="s">
        <v>169</v>
      </c>
      <c r="C5" s="82" t="s">
        <v>170</v>
      </c>
      <c r="D5" s="83">
        <v>0</v>
      </c>
      <c r="E5" s="81">
        <v>0</v>
      </c>
      <c r="F5" s="60"/>
      <c r="I5" s="60"/>
      <c r="J5" s="60"/>
      <c r="K5" s="60"/>
      <c r="L5" s="60"/>
      <c r="M5" s="60"/>
    </row>
    <row r="6" spans="1:13" x14ac:dyDescent="0.25">
      <c r="A6" s="81">
        <v>34</v>
      </c>
      <c r="B6" s="81" t="s">
        <v>169</v>
      </c>
      <c r="C6" s="82" t="s">
        <v>170</v>
      </c>
      <c r="D6" s="83">
        <v>4</v>
      </c>
      <c r="E6" s="81">
        <v>0</v>
      </c>
      <c r="F6" s="60"/>
      <c r="G6" t="s">
        <v>171</v>
      </c>
      <c r="I6" s="60"/>
      <c r="J6" s="60"/>
      <c r="K6" s="60"/>
      <c r="L6" s="60"/>
      <c r="M6" s="60"/>
    </row>
    <row r="7" spans="1:13" x14ac:dyDescent="0.25">
      <c r="A7" s="81">
        <v>24</v>
      </c>
      <c r="B7" s="81" t="s">
        <v>167</v>
      </c>
      <c r="C7" s="82" t="s">
        <v>168</v>
      </c>
      <c r="D7" s="83">
        <v>2</v>
      </c>
      <c r="E7" s="81">
        <v>0</v>
      </c>
      <c r="F7" s="61"/>
      <c r="G7" t="s">
        <v>20</v>
      </c>
      <c r="H7">
        <v>0</v>
      </c>
      <c r="I7" s="61"/>
      <c r="J7" s="61"/>
      <c r="K7" s="61"/>
      <c r="L7" s="61"/>
      <c r="M7" s="61"/>
    </row>
    <row r="8" spans="1:13" x14ac:dyDescent="0.25">
      <c r="A8" s="81">
        <v>28</v>
      </c>
      <c r="B8" s="81" t="s">
        <v>167</v>
      </c>
      <c r="C8" s="82" t="s">
        <v>168</v>
      </c>
      <c r="D8" s="83">
        <v>2</v>
      </c>
      <c r="E8" s="81">
        <v>2</v>
      </c>
      <c r="F8" s="60"/>
      <c r="G8" t="s">
        <v>172</v>
      </c>
      <c r="H8">
        <v>2</v>
      </c>
      <c r="I8" s="60"/>
      <c r="J8" s="60"/>
      <c r="K8" s="60"/>
      <c r="L8" s="60"/>
      <c r="M8" s="60"/>
    </row>
    <row r="9" spans="1:13" x14ac:dyDescent="0.25">
      <c r="A9" s="81">
        <v>33</v>
      </c>
      <c r="B9" s="81" t="s">
        <v>167</v>
      </c>
      <c r="C9" s="82" t="s">
        <v>168</v>
      </c>
      <c r="D9" s="83">
        <v>4</v>
      </c>
      <c r="E9" s="81">
        <v>0</v>
      </c>
      <c r="F9" s="60"/>
      <c r="G9" t="s">
        <v>13</v>
      </c>
      <c r="H9">
        <v>2</v>
      </c>
      <c r="I9" s="60"/>
      <c r="J9" s="60"/>
      <c r="K9" s="60"/>
      <c r="L9" s="60"/>
      <c r="M9" s="60"/>
    </row>
    <row r="10" spans="1:13" x14ac:dyDescent="0.25">
      <c r="A10" s="81">
        <v>45</v>
      </c>
      <c r="B10" s="81" t="s">
        <v>167</v>
      </c>
      <c r="C10" s="82" t="s">
        <v>168</v>
      </c>
      <c r="D10" s="83">
        <v>2</v>
      </c>
      <c r="E10" s="81">
        <v>0</v>
      </c>
      <c r="F10" s="60"/>
      <c r="G10" t="s">
        <v>173</v>
      </c>
      <c r="H10">
        <v>4</v>
      </c>
      <c r="I10" s="60"/>
      <c r="J10" s="60"/>
      <c r="K10" s="60"/>
      <c r="L10" s="60"/>
      <c r="M10" s="60"/>
    </row>
    <row r="11" spans="1:13" x14ac:dyDescent="0.25">
      <c r="A11" s="81">
        <v>49</v>
      </c>
      <c r="B11" s="81" t="s">
        <v>167</v>
      </c>
      <c r="C11" s="82" t="s">
        <v>168</v>
      </c>
      <c r="D11" s="83">
        <v>1</v>
      </c>
      <c r="E11" s="81">
        <v>2</v>
      </c>
      <c r="F11" s="60"/>
      <c r="G11" t="s">
        <v>21</v>
      </c>
      <c r="H11">
        <v>7</v>
      </c>
      <c r="I11" s="60"/>
      <c r="J11" s="60"/>
      <c r="K11" s="60"/>
      <c r="L11" s="60"/>
      <c r="M11" s="60"/>
    </row>
    <row r="12" spans="1:13" x14ac:dyDescent="0.25">
      <c r="A12" s="81">
        <v>29</v>
      </c>
      <c r="B12" s="81" t="s">
        <v>167</v>
      </c>
      <c r="C12" s="82" t="s">
        <v>168</v>
      </c>
      <c r="D12" s="83">
        <v>4</v>
      </c>
      <c r="E12" s="81">
        <v>0</v>
      </c>
      <c r="F12" s="60"/>
      <c r="G12" s="60"/>
      <c r="H12" s="60"/>
      <c r="I12" s="60"/>
      <c r="J12" s="60"/>
      <c r="K12" s="60"/>
      <c r="L12" s="60"/>
      <c r="M12" s="60"/>
    </row>
    <row r="13" spans="1:13" x14ac:dyDescent="0.25">
      <c r="A13" s="81">
        <v>37</v>
      </c>
      <c r="B13" s="81" t="s">
        <v>167</v>
      </c>
      <c r="C13" s="82" t="s">
        <v>168</v>
      </c>
      <c r="D13" s="83">
        <v>1</v>
      </c>
      <c r="E13" s="81">
        <v>2</v>
      </c>
      <c r="F13" s="60"/>
      <c r="G13" s="60"/>
      <c r="H13" s="60"/>
      <c r="I13" s="60"/>
      <c r="J13" s="60"/>
      <c r="K13" s="60"/>
      <c r="L13" s="60"/>
      <c r="M13" s="60"/>
    </row>
    <row r="14" spans="1:13" x14ac:dyDescent="0.25">
      <c r="A14" s="81">
        <v>37</v>
      </c>
      <c r="B14" s="81" t="s">
        <v>167</v>
      </c>
      <c r="C14" s="82" t="s">
        <v>168</v>
      </c>
      <c r="D14" s="83">
        <v>5</v>
      </c>
      <c r="E14" s="81">
        <v>1</v>
      </c>
      <c r="F14" s="60"/>
      <c r="G14" s="60"/>
      <c r="H14" s="60"/>
      <c r="I14" s="60"/>
      <c r="J14" s="60"/>
      <c r="K14" s="60"/>
      <c r="L14" s="60"/>
      <c r="M14" s="60"/>
    </row>
    <row r="15" spans="1:13" x14ac:dyDescent="0.25">
      <c r="A15" s="81">
        <v>38</v>
      </c>
      <c r="B15" s="81" t="s">
        <v>167</v>
      </c>
      <c r="C15" s="82" t="s">
        <v>168</v>
      </c>
      <c r="D15" s="83">
        <v>1</v>
      </c>
      <c r="E15" s="81">
        <v>5</v>
      </c>
      <c r="F15" s="60"/>
      <c r="G15" s="60"/>
      <c r="H15" s="60"/>
      <c r="I15" s="60"/>
      <c r="J15" s="60"/>
      <c r="K15" s="60"/>
      <c r="L15" s="60"/>
      <c r="M15" s="60"/>
    </row>
    <row r="16" spans="1:13" x14ac:dyDescent="0.25">
      <c r="A16" s="81">
        <v>38</v>
      </c>
      <c r="B16" s="81" t="s">
        <v>167</v>
      </c>
      <c r="C16" s="82" t="s">
        <v>168</v>
      </c>
      <c r="D16" s="83">
        <v>2</v>
      </c>
      <c r="E16" s="81">
        <v>2</v>
      </c>
      <c r="F16" s="60"/>
      <c r="G16" s="60"/>
      <c r="H16" s="60"/>
      <c r="I16" s="60"/>
      <c r="J16" s="60"/>
      <c r="K16" s="60"/>
      <c r="L16" s="60"/>
      <c r="M16" s="60"/>
    </row>
    <row r="17" spans="1:36" x14ac:dyDescent="0.25">
      <c r="A17" s="81">
        <v>39</v>
      </c>
      <c r="B17" s="81" t="s">
        <v>167</v>
      </c>
      <c r="C17" s="82" t="s">
        <v>168</v>
      </c>
      <c r="D17" s="83">
        <v>1</v>
      </c>
      <c r="E17" s="81">
        <v>4</v>
      </c>
      <c r="F17" s="60"/>
      <c r="G17" s="60"/>
      <c r="H17" s="60"/>
      <c r="I17" s="60"/>
      <c r="J17" s="60"/>
      <c r="K17" s="60"/>
      <c r="L17" s="60"/>
      <c r="M17" s="60"/>
    </row>
    <row r="18" spans="1:36" x14ac:dyDescent="0.25">
      <c r="A18" s="81">
        <v>39</v>
      </c>
      <c r="B18" s="81" t="s">
        <v>167</v>
      </c>
      <c r="C18" s="82" t="s">
        <v>168</v>
      </c>
      <c r="D18" s="83">
        <v>5</v>
      </c>
      <c r="E18" s="81">
        <v>2</v>
      </c>
      <c r="F18" s="60"/>
      <c r="G18" s="60"/>
      <c r="H18" s="60"/>
      <c r="I18" s="60"/>
      <c r="J18" s="60"/>
      <c r="K18" s="60"/>
      <c r="L18" s="60"/>
      <c r="M18" s="60"/>
    </row>
    <row r="19" spans="1:36" x14ac:dyDescent="0.25">
      <c r="A19" s="81">
        <v>40</v>
      </c>
      <c r="B19" s="81" t="s">
        <v>167</v>
      </c>
      <c r="C19" s="82" t="s">
        <v>168</v>
      </c>
      <c r="D19" s="83">
        <v>2</v>
      </c>
      <c r="E19" s="81">
        <v>3</v>
      </c>
      <c r="F19" s="60"/>
      <c r="G19" s="60"/>
      <c r="H19" s="60"/>
      <c r="I19" s="60"/>
      <c r="J19" s="60"/>
      <c r="K19" s="60"/>
      <c r="L19" s="60"/>
      <c r="M19" s="60"/>
    </row>
    <row r="20" spans="1:36" x14ac:dyDescent="0.25">
      <c r="A20" s="81">
        <v>42</v>
      </c>
      <c r="B20" s="81" t="s">
        <v>167</v>
      </c>
      <c r="C20" s="82" t="s">
        <v>168</v>
      </c>
      <c r="D20" s="83">
        <v>2</v>
      </c>
      <c r="E20" s="81">
        <v>3</v>
      </c>
      <c r="F20" s="60"/>
      <c r="G20" s="60"/>
      <c r="H20" s="60"/>
      <c r="I20" s="60"/>
      <c r="J20" s="60"/>
      <c r="K20" s="60"/>
      <c r="L20" s="60"/>
      <c r="M20" s="60"/>
    </row>
    <row r="21" spans="1:36" x14ac:dyDescent="0.25">
      <c r="A21" s="81">
        <v>42</v>
      </c>
      <c r="B21" s="81" t="s">
        <v>167</v>
      </c>
      <c r="C21" s="82" t="s">
        <v>168</v>
      </c>
      <c r="D21" s="83">
        <v>1</v>
      </c>
      <c r="E21" s="81">
        <v>3</v>
      </c>
      <c r="F21" s="60"/>
      <c r="G21" s="60"/>
      <c r="H21" s="60"/>
      <c r="I21" s="60"/>
      <c r="J21" s="60"/>
      <c r="K21" s="60"/>
      <c r="L21" s="60"/>
      <c r="M21" s="60"/>
    </row>
    <row r="22" spans="1:36" x14ac:dyDescent="0.25">
      <c r="A22" s="81">
        <v>43</v>
      </c>
      <c r="B22" s="81" t="s">
        <v>167</v>
      </c>
      <c r="C22" s="82" t="s">
        <v>168</v>
      </c>
      <c r="D22" s="83">
        <v>2</v>
      </c>
      <c r="E22" s="81">
        <v>1</v>
      </c>
      <c r="F22" s="60"/>
      <c r="G22" s="60"/>
      <c r="H22" s="60"/>
      <c r="I22" s="60"/>
      <c r="J22" s="60"/>
      <c r="K22" s="60"/>
      <c r="L22" s="60"/>
      <c r="M22" s="60"/>
    </row>
    <row r="23" spans="1:36" x14ac:dyDescent="0.25">
      <c r="A23" s="81">
        <v>44</v>
      </c>
      <c r="B23" s="81" t="s">
        <v>167</v>
      </c>
      <c r="C23" s="82" t="s">
        <v>168</v>
      </c>
      <c r="D23" s="83">
        <v>2</v>
      </c>
      <c r="E23" s="81">
        <v>2</v>
      </c>
      <c r="F23" s="60"/>
      <c r="G23" s="60"/>
      <c r="H23" s="60"/>
      <c r="I23" s="60"/>
      <c r="J23" s="60"/>
      <c r="K23" s="60"/>
      <c r="L23" s="60"/>
      <c r="M23" s="60"/>
    </row>
    <row r="24" spans="1:36" x14ac:dyDescent="0.25">
      <c r="A24" s="81">
        <v>44</v>
      </c>
      <c r="B24" s="81" t="s">
        <v>167</v>
      </c>
      <c r="C24" s="82" t="s">
        <v>168</v>
      </c>
      <c r="D24" s="83">
        <v>3</v>
      </c>
      <c r="E24" s="81">
        <v>2</v>
      </c>
      <c r="F24" s="60"/>
      <c r="G24" s="60"/>
      <c r="H24" s="60"/>
      <c r="I24" s="60"/>
      <c r="J24" s="60"/>
      <c r="K24" s="60"/>
      <c r="L24" s="60"/>
      <c r="M24" s="60"/>
    </row>
    <row r="25" spans="1:36" x14ac:dyDescent="0.25">
      <c r="A25" s="81">
        <v>45</v>
      </c>
      <c r="B25" s="81" t="s">
        <v>167</v>
      </c>
      <c r="C25" s="82" t="s">
        <v>168</v>
      </c>
      <c r="D25" s="83">
        <v>2</v>
      </c>
      <c r="E25" s="81">
        <v>2</v>
      </c>
      <c r="F25" s="60"/>
      <c r="G25" s="60"/>
      <c r="H25" s="60"/>
      <c r="I25" s="60"/>
      <c r="J25" s="60"/>
      <c r="K25" s="60"/>
      <c r="L25" s="60"/>
      <c r="M25" s="60"/>
    </row>
    <row r="26" spans="1:36" x14ac:dyDescent="0.25">
      <c r="A26" s="81">
        <v>46</v>
      </c>
      <c r="B26" s="81" t="s">
        <v>167</v>
      </c>
      <c r="C26" s="82" t="s">
        <v>168</v>
      </c>
      <c r="D26" s="83">
        <v>2</v>
      </c>
      <c r="E26" s="81">
        <v>4</v>
      </c>
      <c r="F26" s="60"/>
      <c r="G26" s="73" t="s">
        <v>166</v>
      </c>
      <c r="I26" s="60"/>
      <c r="J26" s="60"/>
      <c r="K26" s="60"/>
      <c r="L26" s="60"/>
      <c r="M26" s="60"/>
    </row>
    <row r="27" spans="1:36" x14ac:dyDescent="0.25">
      <c r="A27" s="81">
        <v>46</v>
      </c>
      <c r="B27" s="81" t="s">
        <v>167</v>
      </c>
      <c r="C27" s="82" t="s">
        <v>168</v>
      </c>
      <c r="D27" s="83">
        <v>2</v>
      </c>
      <c r="E27" s="81">
        <v>3</v>
      </c>
      <c r="F27" s="60"/>
      <c r="I27" s="60"/>
      <c r="J27" s="60"/>
      <c r="K27" s="60"/>
      <c r="L27" s="60"/>
      <c r="M27" s="60"/>
      <c r="X27" s="79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</row>
    <row r="28" spans="1:36" x14ac:dyDescent="0.25">
      <c r="A28" s="81">
        <v>48</v>
      </c>
      <c r="B28" s="81" t="s">
        <v>167</v>
      </c>
      <c r="C28" s="82" t="s">
        <v>168</v>
      </c>
      <c r="D28" s="83">
        <v>1</v>
      </c>
      <c r="E28" s="81">
        <v>3</v>
      </c>
      <c r="F28" s="60"/>
      <c r="G28" t="s">
        <v>171</v>
      </c>
      <c r="I28" s="60"/>
      <c r="J28" s="60"/>
      <c r="K28" s="60"/>
      <c r="L28" s="60"/>
      <c r="M28" s="60"/>
      <c r="X28" s="81"/>
      <c r="Y28" s="85"/>
      <c r="Z28" s="85"/>
      <c r="AA28" s="85"/>
      <c r="AB28" s="85"/>
      <c r="AC28" s="86"/>
      <c r="AD28" s="87" t="s">
        <v>174</v>
      </c>
      <c r="AE28" s="88"/>
      <c r="AF28" s="89"/>
      <c r="AG28" s="85"/>
      <c r="AH28" s="85"/>
      <c r="AI28" s="85"/>
      <c r="AJ28" s="85"/>
    </row>
    <row r="29" spans="1:36" x14ac:dyDescent="0.25">
      <c r="A29" s="81">
        <v>48</v>
      </c>
      <c r="B29" s="81" t="s">
        <v>167</v>
      </c>
      <c r="C29" s="82" t="s">
        <v>168</v>
      </c>
      <c r="D29" s="83">
        <v>5</v>
      </c>
      <c r="E29" s="81">
        <v>2</v>
      </c>
      <c r="F29" s="60"/>
      <c r="G29" t="s">
        <v>20</v>
      </c>
      <c r="H29">
        <v>0</v>
      </c>
      <c r="I29" s="60"/>
      <c r="J29" s="60"/>
      <c r="K29" s="60"/>
      <c r="L29" s="60"/>
      <c r="M29" s="60"/>
      <c r="X29" s="81"/>
      <c r="Y29" s="85"/>
      <c r="Z29" s="85"/>
      <c r="AA29" s="85"/>
      <c r="AB29" s="85"/>
      <c r="AC29" s="90"/>
      <c r="AD29" s="91" t="s">
        <v>175</v>
      </c>
      <c r="AE29" s="92">
        <f>(COUNT(X:X)+1)/4</f>
        <v>0.25</v>
      </c>
      <c r="AF29" s="93"/>
      <c r="AG29" s="85"/>
      <c r="AH29" s="85"/>
      <c r="AI29" s="85"/>
      <c r="AJ29" s="85"/>
    </row>
    <row r="30" spans="1:36" x14ac:dyDescent="0.25">
      <c r="A30" s="81">
        <v>26</v>
      </c>
      <c r="B30" s="81" t="s">
        <v>167</v>
      </c>
      <c r="C30" s="82" t="s">
        <v>170</v>
      </c>
      <c r="D30" s="83">
        <v>6</v>
      </c>
      <c r="E30" s="81">
        <v>0</v>
      </c>
      <c r="F30" s="60"/>
      <c r="G30" t="s">
        <v>172</v>
      </c>
      <c r="H30">
        <v>0</v>
      </c>
      <c r="I30" s="60"/>
      <c r="J30" s="60"/>
      <c r="K30" s="60"/>
      <c r="L30" s="60"/>
      <c r="M30" s="60"/>
      <c r="X30" s="81"/>
      <c r="Y30" s="85"/>
      <c r="Z30" s="85"/>
      <c r="AA30" s="85"/>
      <c r="AB30" s="85"/>
      <c r="AC30" s="90"/>
      <c r="AD30" s="91"/>
      <c r="AE30" s="119" t="str">
        <f>IF(AE29=INT(AE29),"Rule 1 applies", IF(AE29=CEILING(AE29,0.5),"Rule 2 applies", "Rule 3 applies"))</f>
        <v>Rule 3 applies</v>
      </c>
      <c r="AF30" s="120"/>
      <c r="AG30" s="85"/>
      <c r="AH30" s="85"/>
      <c r="AI30" s="85"/>
      <c r="AJ30" s="85"/>
    </row>
    <row r="31" spans="1:36" x14ac:dyDescent="0.25">
      <c r="A31" s="81">
        <v>28</v>
      </c>
      <c r="B31" s="81" t="s">
        <v>167</v>
      </c>
      <c r="C31" s="82" t="s">
        <v>170</v>
      </c>
      <c r="D31" s="83">
        <v>7</v>
      </c>
      <c r="E31" s="81">
        <v>0</v>
      </c>
      <c r="F31" s="60"/>
      <c r="G31" t="s">
        <v>13</v>
      </c>
      <c r="H31">
        <v>2</v>
      </c>
      <c r="I31" s="60"/>
      <c r="J31" s="60"/>
      <c r="K31" s="60"/>
      <c r="L31" s="60"/>
      <c r="M31" s="60"/>
      <c r="X31" s="81"/>
      <c r="Y31" s="85"/>
      <c r="Z31" s="85"/>
      <c r="AA31" s="85"/>
      <c r="AB31" s="85"/>
      <c r="AC31" s="90"/>
      <c r="AD31" s="91" t="str">
        <f>IF(AE30="Rule 2 applies", "average these ranks:", "use rank:")</f>
        <v>use rank:</v>
      </c>
      <c r="AE31" s="92">
        <f>IF(AE30="Rule 2 applies", FLOOR(AE29,1), ROUND(AE29,0))</f>
        <v>0</v>
      </c>
      <c r="AF31" s="94" t="str">
        <f>IF(AE30="Rule 2 applies", CEILING(AE29,1), "")</f>
        <v/>
      </c>
      <c r="AG31" s="85"/>
      <c r="AH31" s="85"/>
      <c r="AI31" s="85"/>
      <c r="AJ31" s="85"/>
    </row>
    <row r="32" spans="1:36" x14ac:dyDescent="0.25">
      <c r="A32" s="81">
        <v>32</v>
      </c>
      <c r="B32" s="81" t="s">
        <v>167</v>
      </c>
      <c r="C32" s="82" t="s">
        <v>170</v>
      </c>
      <c r="D32" s="83">
        <v>6</v>
      </c>
      <c r="E32" s="81">
        <v>0</v>
      </c>
      <c r="F32" s="60"/>
      <c r="G32" t="s">
        <v>173</v>
      </c>
      <c r="H32">
        <v>3</v>
      </c>
      <c r="I32" s="60"/>
      <c r="J32" s="60"/>
      <c r="K32" s="60"/>
      <c r="L32" s="60"/>
      <c r="M32" s="60"/>
      <c r="X32" s="81"/>
      <c r="Y32" s="85"/>
      <c r="Z32" s="85"/>
      <c r="AA32" s="85"/>
      <c r="AB32" s="85"/>
      <c r="AC32" s="90"/>
      <c r="AD32" s="91" t="str">
        <f>IF(AE30="Rule 2 applies", "average these values:", "value of rank:")</f>
        <v>value of rank:</v>
      </c>
      <c r="AE32" s="95" t="e">
        <f>SMALL(X:X,AE31)</f>
        <v>#NUM!</v>
      </c>
      <c r="AF32" s="94" t="str">
        <f>IF(AE30="Rule 2 applies", SMALL(X:X,AF31), "")</f>
        <v/>
      </c>
      <c r="AG32" s="85"/>
      <c r="AH32" s="85"/>
      <c r="AI32" s="85"/>
      <c r="AJ32" s="85"/>
    </row>
    <row r="33" spans="1:36" x14ac:dyDescent="0.25">
      <c r="A33" s="81">
        <v>37</v>
      </c>
      <c r="B33" s="81" t="s">
        <v>167</v>
      </c>
      <c r="C33" s="82" t="s">
        <v>170</v>
      </c>
      <c r="D33" s="83">
        <v>5</v>
      </c>
      <c r="E33" s="81">
        <v>0</v>
      </c>
      <c r="F33" s="60"/>
      <c r="G33" t="s">
        <v>21</v>
      </c>
      <c r="H33">
        <v>5</v>
      </c>
      <c r="I33" s="60"/>
      <c r="J33" s="60"/>
      <c r="K33" s="60"/>
      <c r="L33" s="60"/>
      <c r="M33" s="60"/>
      <c r="X33" s="81"/>
      <c r="Y33" s="85"/>
      <c r="Z33" s="85"/>
      <c r="AA33" s="85"/>
      <c r="AB33" s="85"/>
      <c r="AC33" s="96"/>
      <c r="AD33" s="97" t="s">
        <v>176</v>
      </c>
      <c r="AE33" s="97" t="e">
        <f>IF(AE30="Rule 2 applies",(AE32+AF32)/2,AE32)</f>
        <v>#NUM!</v>
      </c>
      <c r="AF33" s="98"/>
      <c r="AG33" s="85"/>
      <c r="AH33" s="85"/>
      <c r="AI33" s="85"/>
      <c r="AJ33" s="85"/>
    </row>
    <row r="34" spans="1:36" x14ac:dyDescent="0.25">
      <c r="A34" s="81">
        <v>39</v>
      </c>
      <c r="B34" s="81" t="s">
        <v>167</v>
      </c>
      <c r="C34" s="82" t="s">
        <v>170</v>
      </c>
      <c r="D34" s="83">
        <v>2</v>
      </c>
      <c r="E34" s="81">
        <v>3</v>
      </c>
      <c r="F34" s="60"/>
      <c r="G34" s="60"/>
      <c r="H34" s="60"/>
      <c r="I34" s="60"/>
      <c r="J34" s="60"/>
      <c r="K34" s="60"/>
      <c r="L34" s="60"/>
      <c r="M34" s="60"/>
      <c r="X34" s="81"/>
      <c r="Y34" s="85"/>
      <c r="Z34" s="99"/>
      <c r="AA34" s="85"/>
      <c r="AB34" s="85"/>
      <c r="AC34" s="90"/>
      <c r="AD34" s="91" t="s">
        <v>178</v>
      </c>
      <c r="AE34" s="92">
        <f>(3*(COUNT(X:X)+1))/4</f>
        <v>0.75</v>
      </c>
      <c r="AF34" s="93"/>
      <c r="AG34" s="85"/>
      <c r="AH34" s="85"/>
      <c r="AI34" s="85"/>
      <c r="AJ34" s="85"/>
    </row>
    <row r="35" spans="1:36" x14ac:dyDescent="0.25">
      <c r="A35" s="81">
        <v>46</v>
      </c>
      <c r="B35" s="81" t="s">
        <v>167</v>
      </c>
      <c r="C35" s="82" t="s">
        <v>170</v>
      </c>
      <c r="D35" s="83">
        <v>1</v>
      </c>
      <c r="E35" s="81">
        <v>2</v>
      </c>
      <c r="F35" s="60"/>
      <c r="G35" s="60"/>
      <c r="H35" s="60"/>
      <c r="I35" s="60"/>
      <c r="J35" s="60"/>
      <c r="K35" s="60"/>
      <c r="L35" s="60"/>
      <c r="M35" s="60"/>
      <c r="X35" s="81"/>
      <c r="Y35" s="85"/>
      <c r="Z35" s="85"/>
      <c r="AA35" s="85"/>
      <c r="AB35" s="85"/>
      <c r="AC35" s="90"/>
      <c r="AD35" s="91"/>
      <c r="AE35" s="119" t="str">
        <f>IF(AE34=INT(AE34),"Rule 1 applies", IF(AE34=CEILING(AE34,0.5),"Rule 2 applies", "Rule 3 applies"))</f>
        <v>Rule 3 applies</v>
      </c>
      <c r="AF35" s="120"/>
      <c r="AG35" s="85"/>
      <c r="AH35" s="85"/>
      <c r="AI35" s="85"/>
      <c r="AJ35" s="85"/>
    </row>
    <row r="36" spans="1:36" x14ac:dyDescent="0.25">
      <c r="A36" s="81">
        <v>49</v>
      </c>
      <c r="B36" s="81" t="s">
        <v>167</v>
      </c>
      <c r="C36" s="82" t="s">
        <v>170</v>
      </c>
      <c r="D36" s="83">
        <v>2</v>
      </c>
      <c r="E36" s="81">
        <v>0</v>
      </c>
      <c r="F36" s="60"/>
      <c r="G36" s="60"/>
      <c r="H36" s="60"/>
      <c r="I36" s="60"/>
      <c r="J36" s="60"/>
      <c r="K36" s="60"/>
      <c r="L36" s="60"/>
      <c r="M36" s="60"/>
      <c r="X36" s="81"/>
      <c r="Y36" s="85"/>
      <c r="Z36" s="92"/>
      <c r="AA36" s="85"/>
      <c r="AB36" s="85"/>
      <c r="AC36" s="90"/>
      <c r="AD36" s="91" t="str">
        <f>IF(AE35="Rule 2 applies", "average these ranks:", "use rank:")</f>
        <v>use rank:</v>
      </c>
      <c r="AE36" s="92">
        <f>IF(AE35="Rule 2 applies",FLOOR(AE34,1),ROUND(AE34,0))</f>
        <v>1</v>
      </c>
      <c r="AF36" s="94" t="str">
        <f>IF(AE35="Rule 2 applies", CEILING(AE34,1), "")</f>
        <v/>
      </c>
      <c r="AG36" s="85"/>
      <c r="AH36" s="85"/>
      <c r="AI36" s="85"/>
      <c r="AJ36" s="85"/>
    </row>
    <row r="37" spans="1:36" x14ac:dyDescent="0.25">
      <c r="A37" s="81">
        <v>50</v>
      </c>
      <c r="B37" s="81" t="s">
        <v>167</v>
      </c>
      <c r="C37" s="82" t="s">
        <v>170</v>
      </c>
      <c r="D37" s="83">
        <v>6</v>
      </c>
      <c r="E37" s="81">
        <v>0</v>
      </c>
      <c r="F37" s="60"/>
      <c r="G37" s="60"/>
      <c r="H37" s="60"/>
      <c r="I37" s="60"/>
      <c r="J37" s="60"/>
      <c r="K37" s="60"/>
      <c r="L37" s="60"/>
      <c r="M37" s="60"/>
      <c r="X37" s="81"/>
      <c r="Y37" s="85"/>
      <c r="Z37" s="100"/>
      <c r="AA37" s="85"/>
      <c r="AB37" s="85"/>
      <c r="AC37" s="90"/>
      <c r="AD37" s="91" t="str">
        <f>IF(AE35="Rule 2 applies", "average these values:", "value of rank:")</f>
        <v>value of rank:</v>
      </c>
      <c r="AE37" s="95" t="e">
        <f>SMALL(X:X,AE36)</f>
        <v>#NUM!</v>
      </c>
      <c r="AF37" s="94" t="str">
        <f>IF(AE35="Rule 2 applies",SMALL(X:X,AF36),"")</f>
        <v/>
      </c>
      <c r="AG37" s="85"/>
      <c r="AH37" s="85"/>
      <c r="AI37" s="85"/>
      <c r="AJ37" s="85"/>
    </row>
    <row r="38" spans="1:36" x14ac:dyDescent="0.25">
      <c r="A38" s="81"/>
      <c r="B38" s="81"/>
      <c r="C38" s="81"/>
      <c r="D38" s="84"/>
      <c r="E38" s="81"/>
      <c r="F38" s="59"/>
      <c r="G38" s="59"/>
      <c r="H38" s="59"/>
      <c r="I38" s="59"/>
      <c r="J38" s="59"/>
      <c r="K38" s="59"/>
      <c r="L38" s="59"/>
      <c r="M38" s="59"/>
      <c r="X38" s="81"/>
      <c r="Y38" s="85"/>
      <c r="Z38" s="85"/>
      <c r="AA38" s="85"/>
      <c r="AB38" s="85"/>
      <c r="AC38" s="96"/>
      <c r="AD38" s="97" t="s">
        <v>180</v>
      </c>
      <c r="AE38" s="97" t="e">
        <f>IF(AE35="Rule 2 applies",(AE37+AF37)/2,AE37)</f>
        <v>#NUM!</v>
      </c>
      <c r="AF38" s="101"/>
      <c r="AG38" s="85"/>
      <c r="AH38" s="85"/>
      <c r="AI38" s="85"/>
      <c r="AJ38" s="85"/>
    </row>
    <row r="39" spans="1:36" x14ac:dyDescent="0.25"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X39" s="81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</row>
    <row r="40" spans="1:36" x14ac:dyDescent="0.25">
      <c r="D40" s="92"/>
      <c r="E40" s="92"/>
      <c r="F40" s="92"/>
      <c r="G40" s="92"/>
      <c r="H40" s="92"/>
      <c r="I40" s="108"/>
      <c r="J40" s="109"/>
      <c r="K40" s="109"/>
      <c r="L40" s="85"/>
      <c r="M40" s="85"/>
      <c r="N40" s="85"/>
      <c r="O40" s="85"/>
      <c r="X40" s="81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</row>
    <row r="41" spans="1:36" x14ac:dyDescent="0.25">
      <c r="D41" s="92"/>
      <c r="E41" s="92"/>
      <c r="F41" s="92"/>
      <c r="G41" s="92"/>
      <c r="H41" s="92"/>
      <c r="I41" s="91"/>
      <c r="J41" s="92"/>
      <c r="K41" s="92"/>
      <c r="L41" s="85"/>
      <c r="M41" s="85"/>
      <c r="N41" s="85"/>
      <c r="O41" s="85"/>
      <c r="X41" s="81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</row>
    <row r="42" spans="1:36" x14ac:dyDescent="0.25">
      <c r="D42" s="92"/>
      <c r="E42" s="92"/>
      <c r="F42" s="92"/>
      <c r="G42" s="92"/>
      <c r="H42" s="92"/>
      <c r="I42" s="91"/>
      <c r="J42" s="119"/>
      <c r="K42" s="119"/>
      <c r="L42" s="85"/>
      <c r="M42" s="85"/>
      <c r="N42" s="85"/>
      <c r="O42" s="85"/>
      <c r="X42" s="81"/>
      <c r="Y42" s="85"/>
      <c r="Z42" s="99"/>
      <c r="AA42" s="85"/>
      <c r="AB42" s="85"/>
      <c r="AC42" s="85"/>
      <c r="AD42" s="85"/>
      <c r="AE42" s="85"/>
      <c r="AF42" s="85"/>
      <c r="AG42" s="85"/>
      <c r="AH42" s="85"/>
      <c r="AI42" s="85"/>
      <c r="AJ42" s="85"/>
    </row>
    <row r="43" spans="1:36" x14ac:dyDescent="0.25">
      <c r="D43" s="92"/>
      <c r="E43" s="92"/>
      <c r="F43" s="92"/>
      <c r="G43" s="92"/>
      <c r="H43" s="92"/>
      <c r="I43" s="91"/>
      <c r="J43" s="92"/>
      <c r="K43" s="95"/>
      <c r="L43" s="85"/>
      <c r="M43" s="85"/>
      <c r="N43" s="85"/>
      <c r="O43" s="85"/>
      <c r="X43" s="81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</row>
    <row r="44" spans="1:36" x14ac:dyDescent="0.25">
      <c r="D44" s="92"/>
      <c r="E44" s="92"/>
      <c r="F44" s="92"/>
      <c r="G44" s="92"/>
      <c r="H44" s="92"/>
      <c r="I44" s="91"/>
      <c r="J44" s="95"/>
      <c r="K44" s="95"/>
      <c r="L44" s="85"/>
      <c r="M44" s="85"/>
      <c r="N44" s="85"/>
      <c r="O44" s="85"/>
      <c r="X44" s="81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</row>
    <row r="45" spans="1:36" x14ac:dyDescent="0.25">
      <c r="D45" s="92"/>
      <c r="E45" s="92"/>
      <c r="F45" s="92"/>
      <c r="G45" s="92"/>
      <c r="H45" s="92"/>
      <c r="I45" s="91"/>
      <c r="J45" s="91"/>
      <c r="K45" s="110"/>
      <c r="L45" s="85"/>
      <c r="M45" s="85"/>
      <c r="N45" s="85"/>
      <c r="O45" s="85"/>
      <c r="X45" s="81"/>
      <c r="Y45" s="85"/>
      <c r="Z45" s="99"/>
      <c r="AA45" s="85"/>
      <c r="AB45" s="85"/>
      <c r="AC45" s="85"/>
      <c r="AD45" s="85"/>
      <c r="AE45" s="85"/>
      <c r="AF45" s="85"/>
      <c r="AG45" s="85"/>
      <c r="AH45" s="85"/>
      <c r="AI45" s="85"/>
      <c r="AJ45" s="85"/>
    </row>
    <row r="46" spans="1:36" x14ac:dyDescent="0.25">
      <c r="D46" s="92"/>
      <c r="E46" s="100"/>
      <c r="F46" s="92"/>
      <c r="G46" s="92"/>
      <c r="H46" s="92"/>
      <c r="I46" s="91"/>
      <c r="J46" s="92"/>
      <c r="K46" s="92"/>
      <c r="L46" s="85"/>
      <c r="M46" s="85"/>
      <c r="N46" s="85"/>
      <c r="O46" s="85"/>
      <c r="X46" s="81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</row>
    <row r="47" spans="1:36" x14ac:dyDescent="0.25">
      <c r="D47" s="92"/>
      <c r="E47" s="92"/>
      <c r="F47" s="92"/>
      <c r="G47" s="92"/>
      <c r="H47" s="92"/>
      <c r="I47" s="91"/>
      <c r="J47" s="119"/>
      <c r="K47" s="119"/>
      <c r="L47" s="85"/>
      <c r="M47" s="85"/>
      <c r="N47" s="85"/>
      <c r="O47" s="85"/>
      <c r="X47" s="81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</row>
    <row r="48" spans="1:36" x14ac:dyDescent="0.25">
      <c r="D48" s="92"/>
      <c r="E48" s="92"/>
      <c r="F48" s="92"/>
      <c r="G48" s="92"/>
      <c r="H48" s="92"/>
      <c r="I48" s="91"/>
      <c r="J48" s="92"/>
      <c r="K48" s="95"/>
      <c r="L48" s="85"/>
      <c r="M48" s="85"/>
      <c r="N48" s="85"/>
      <c r="O48" s="85"/>
    </row>
    <row r="49" spans="4:15" x14ac:dyDescent="0.25">
      <c r="D49" s="92"/>
      <c r="E49" s="100"/>
      <c r="F49" s="92"/>
      <c r="G49" s="92"/>
      <c r="H49" s="92"/>
      <c r="I49" s="91"/>
      <c r="J49" s="95"/>
      <c r="K49" s="95"/>
      <c r="L49" s="85"/>
      <c r="M49" s="85"/>
      <c r="N49" s="85"/>
      <c r="O49" s="85"/>
    </row>
    <row r="50" spans="4:15" x14ac:dyDescent="0.25">
      <c r="D50" s="92"/>
      <c r="E50" s="92"/>
      <c r="F50" s="92"/>
      <c r="G50" s="92"/>
      <c r="H50" s="92"/>
      <c r="I50" s="91"/>
      <c r="J50" s="91"/>
      <c r="K50" s="92"/>
      <c r="L50" s="85"/>
      <c r="M50" s="85"/>
      <c r="N50" s="85"/>
      <c r="O50" s="85"/>
    </row>
    <row r="51" spans="4:15" x14ac:dyDescent="0.25">
      <c r="D51" s="92"/>
      <c r="E51" s="92"/>
      <c r="F51" s="92"/>
      <c r="G51" s="92"/>
      <c r="H51" s="92"/>
      <c r="I51" s="92"/>
      <c r="J51" s="92"/>
      <c r="K51" s="92"/>
      <c r="L51" s="85"/>
      <c r="M51" s="85"/>
      <c r="N51" s="85"/>
      <c r="O51" s="85"/>
    </row>
    <row r="52" spans="4:15" x14ac:dyDescent="0.25">
      <c r="D52" s="92"/>
      <c r="E52" s="92"/>
      <c r="F52" s="92"/>
      <c r="G52" s="92"/>
      <c r="H52" s="92"/>
      <c r="I52" s="92"/>
      <c r="J52" s="92"/>
      <c r="K52" s="92"/>
      <c r="L52" s="85"/>
      <c r="M52" s="85"/>
      <c r="N52" s="85"/>
      <c r="O52" s="85"/>
    </row>
    <row r="53" spans="4:15" x14ac:dyDescent="0.25">
      <c r="D53" s="92"/>
      <c r="E53" s="92"/>
      <c r="F53" s="92"/>
      <c r="G53" s="92"/>
      <c r="H53" s="92"/>
      <c r="I53" s="92"/>
      <c r="J53" s="92"/>
      <c r="K53" s="92"/>
      <c r="L53" s="85"/>
      <c r="M53" s="85"/>
      <c r="N53" s="85"/>
      <c r="O53" s="85"/>
    </row>
    <row r="54" spans="4:15" x14ac:dyDescent="0.25">
      <c r="D54" s="92"/>
      <c r="E54" s="100"/>
      <c r="F54" s="92"/>
      <c r="G54" s="92"/>
      <c r="H54" s="92"/>
      <c r="I54" s="92"/>
      <c r="J54" s="92"/>
      <c r="K54" s="92"/>
      <c r="L54" s="85"/>
      <c r="M54" s="85"/>
      <c r="N54" s="85"/>
      <c r="O54" s="85"/>
    </row>
    <row r="55" spans="4:15" x14ac:dyDescent="0.25">
      <c r="D55" s="92"/>
      <c r="E55" s="92"/>
      <c r="F55" s="92"/>
      <c r="G55" s="92"/>
      <c r="H55" s="92"/>
      <c r="I55" s="92"/>
      <c r="J55" s="92"/>
      <c r="K55" s="92"/>
      <c r="L55" s="85"/>
      <c r="M55" s="85"/>
      <c r="N55" s="85"/>
      <c r="O55" s="85"/>
    </row>
    <row r="56" spans="4:15" x14ac:dyDescent="0.25">
      <c r="D56" s="92"/>
      <c r="E56" s="92"/>
      <c r="F56" s="92"/>
      <c r="G56" s="92"/>
      <c r="H56" s="92"/>
      <c r="I56" s="92"/>
      <c r="J56" s="92"/>
      <c r="K56" s="92"/>
      <c r="L56" s="85"/>
      <c r="M56" s="85"/>
      <c r="N56" s="85"/>
      <c r="O56" s="85"/>
    </row>
    <row r="57" spans="4:15" x14ac:dyDescent="0.25">
      <c r="D57" s="92"/>
      <c r="E57" s="100"/>
      <c r="F57" s="92"/>
      <c r="G57" s="92"/>
      <c r="H57" s="92"/>
      <c r="I57" s="92"/>
      <c r="J57" s="92"/>
      <c r="K57" s="92"/>
      <c r="L57" s="85"/>
      <c r="M57" s="85"/>
      <c r="N57" s="85"/>
      <c r="O57" s="85"/>
    </row>
    <row r="58" spans="4:15" x14ac:dyDescent="0.25">
      <c r="D58" s="111"/>
      <c r="E58" s="111"/>
      <c r="F58" s="111"/>
      <c r="G58" s="111"/>
      <c r="H58" s="111"/>
      <c r="I58" s="111"/>
      <c r="J58" s="111"/>
      <c r="K58" s="111"/>
    </row>
    <row r="59" spans="4:15" x14ac:dyDescent="0.25">
      <c r="D59" s="111"/>
      <c r="E59" s="111"/>
      <c r="F59" s="111"/>
      <c r="G59" s="111"/>
      <c r="H59" s="111"/>
      <c r="I59" s="111"/>
      <c r="J59" s="111"/>
      <c r="K59" s="111"/>
    </row>
    <row r="60" spans="4:15" x14ac:dyDescent="0.25">
      <c r="D60" s="111"/>
      <c r="E60" s="111"/>
      <c r="F60" s="111"/>
      <c r="G60" s="111"/>
      <c r="H60" s="111"/>
      <c r="I60" s="111"/>
      <c r="J60" s="111"/>
      <c r="K60" s="111"/>
    </row>
    <row r="61" spans="4:15" x14ac:dyDescent="0.25">
      <c r="D61" s="111"/>
      <c r="E61" s="111"/>
      <c r="F61" s="111"/>
      <c r="G61" s="111"/>
      <c r="H61" s="111"/>
      <c r="I61" s="111"/>
      <c r="J61" s="111"/>
      <c r="K61" s="111"/>
    </row>
    <row r="62" spans="4:15" x14ac:dyDescent="0.25">
      <c r="D62" s="111"/>
      <c r="E62" s="111"/>
      <c r="F62" s="111"/>
      <c r="G62" s="111"/>
      <c r="H62" s="111"/>
      <c r="I62" s="111"/>
      <c r="J62" s="111"/>
      <c r="K62" s="111"/>
    </row>
    <row r="63" spans="4:15" x14ac:dyDescent="0.25">
      <c r="D63" s="111"/>
      <c r="E63" s="111"/>
      <c r="F63" s="111"/>
      <c r="G63" s="111"/>
      <c r="H63" s="111"/>
      <c r="I63" s="111"/>
      <c r="J63" s="111"/>
      <c r="K63" s="111"/>
    </row>
    <row r="64" spans="4:15" x14ac:dyDescent="0.25">
      <c r="D64" s="111"/>
      <c r="E64" s="111"/>
      <c r="F64" s="111"/>
      <c r="G64" s="111"/>
      <c r="H64" s="111"/>
      <c r="I64" s="111"/>
      <c r="J64" s="111"/>
      <c r="K64" s="111"/>
    </row>
    <row r="65" spans="4:11" x14ac:dyDescent="0.25">
      <c r="D65" s="111"/>
      <c r="E65" s="111"/>
      <c r="F65" s="111"/>
      <c r="G65" s="111"/>
      <c r="H65" s="111"/>
      <c r="I65" s="111"/>
      <c r="J65" s="111"/>
      <c r="K65" s="111"/>
    </row>
  </sheetData>
  <sheetCalcPr fullCalcOnLoad="1"/>
  <mergeCells count="4">
    <mergeCell ref="J42:K42"/>
    <mergeCell ref="J47:K47"/>
    <mergeCell ref="AE30:AF30"/>
    <mergeCell ref="AE35:AF35"/>
  </mergeCells>
  <phoneticPr fontId="17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topLeftCell="A9" workbookViewId="0">
      <selection sqref="A1:G41"/>
    </sheetView>
  </sheetViews>
  <sheetFormatPr defaultRowHeight="15" x14ac:dyDescent="0.25"/>
  <cols>
    <col min="10" max="10" width="13.140625" bestFit="1" customWidth="1"/>
    <col min="11" max="11" width="36" bestFit="1" customWidth="1"/>
    <col min="12" max="12" width="18.140625" bestFit="1" customWidth="1"/>
    <col min="14" max="14" width="13.140625" customWidth="1"/>
    <col min="15" max="15" width="36" bestFit="1" customWidth="1"/>
  </cols>
  <sheetData>
    <row r="1" spans="1:12" x14ac:dyDescent="0.25">
      <c r="A1" s="1" t="s">
        <v>62</v>
      </c>
      <c r="B1" s="46"/>
      <c r="C1" s="46"/>
      <c r="D1" s="46"/>
      <c r="E1" s="46"/>
      <c r="F1" s="46"/>
      <c r="G1" s="46"/>
    </row>
    <row r="2" spans="1:12" x14ac:dyDescent="0.25">
      <c r="A2" s="46"/>
      <c r="B2" s="46"/>
      <c r="C2" s="46"/>
      <c r="D2" s="46"/>
      <c r="E2" s="46"/>
      <c r="F2" s="46"/>
      <c r="G2" s="46"/>
    </row>
    <row r="3" spans="1:12" x14ac:dyDescent="0.25">
      <c r="A3" s="1" t="s">
        <v>63</v>
      </c>
      <c r="B3" s="1" t="s">
        <v>2</v>
      </c>
      <c r="C3" s="1" t="s">
        <v>64</v>
      </c>
      <c r="D3" s="1" t="s">
        <v>65</v>
      </c>
      <c r="E3" s="1" t="s">
        <v>66</v>
      </c>
      <c r="F3" s="1" t="s">
        <v>67</v>
      </c>
      <c r="G3" s="1" t="s">
        <v>68</v>
      </c>
    </row>
    <row r="4" spans="1:12" x14ac:dyDescent="0.25">
      <c r="A4" s="47">
        <v>1</v>
      </c>
      <c r="B4" s="4" t="s">
        <v>10</v>
      </c>
      <c r="C4" s="4">
        <v>17</v>
      </c>
      <c r="D4" s="4">
        <v>4</v>
      </c>
      <c r="E4" s="4" t="s">
        <v>9</v>
      </c>
      <c r="F4" s="4" t="s">
        <v>8</v>
      </c>
      <c r="G4" s="48" t="s">
        <v>69</v>
      </c>
    </row>
    <row r="5" spans="1:12" x14ac:dyDescent="0.25">
      <c r="A5" s="47">
        <v>2</v>
      </c>
      <c r="B5" s="4" t="s">
        <v>10</v>
      </c>
      <c r="C5" s="4">
        <v>6</v>
      </c>
      <c r="D5" s="4">
        <v>2</v>
      </c>
      <c r="E5" s="4" t="s">
        <v>9</v>
      </c>
      <c r="F5" s="4" t="s">
        <v>9</v>
      </c>
      <c r="G5" s="48" t="s">
        <v>70</v>
      </c>
      <c r="J5" s="53" t="s">
        <v>77</v>
      </c>
      <c r="K5" t="s">
        <v>76</v>
      </c>
      <c r="L5" t="s">
        <v>79</v>
      </c>
    </row>
    <row r="6" spans="1:12" x14ac:dyDescent="0.25">
      <c r="A6" s="47">
        <v>3</v>
      </c>
      <c r="B6" s="4" t="s">
        <v>7</v>
      </c>
      <c r="C6" s="4">
        <v>8</v>
      </c>
      <c r="D6" s="4">
        <v>4</v>
      </c>
      <c r="E6" s="4" t="s">
        <v>8</v>
      </c>
      <c r="F6" s="4" t="s">
        <v>8</v>
      </c>
      <c r="G6" s="48" t="s">
        <v>71</v>
      </c>
      <c r="J6" s="54" t="s">
        <v>75</v>
      </c>
      <c r="K6" s="52">
        <v>4</v>
      </c>
      <c r="L6" s="52">
        <v>1</v>
      </c>
    </row>
    <row r="7" spans="1:12" x14ac:dyDescent="0.25">
      <c r="A7" s="47">
        <v>4</v>
      </c>
      <c r="B7" s="4" t="s">
        <v>10</v>
      </c>
      <c r="C7" s="4">
        <v>8</v>
      </c>
      <c r="D7" s="4">
        <v>4</v>
      </c>
      <c r="E7" s="4" t="s">
        <v>8</v>
      </c>
      <c r="F7" s="4" t="s">
        <v>9</v>
      </c>
      <c r="G7" s="48" t="s">
        <v>71</v>
      </c>
      <c r="J7" s="55" t="s">
        <v>8</v>
      </c>
      <c r="K7" s="52">
        <v>4</v>
      </c>
      <c r="L7" s="52">
        <v>1</v>
      </c>
    </row>
    <row r="8" spans="1:12" x14ac:dyDescent="0.25">
      <c r="A8" s="47">
        <v>5</v>
      </c>
      <c r="B8" s="4" t="s">
        <v>7</v>
      </c>
      <c r="C8" s="4">
        <v>16</v>
      </c>
      <c r="D8" s="4">
        <v>4</v>
      </c>
      <c r="E8" s="4" t="s">
        <v>8</v>
      </c>
      <c r="F8" s="4" t="s">
        <v>8</v>
      </c>
      <c r="G8" s="48" t="s">
        <v>72</v>
      </c>
      <c r="J8" s="54" t="s">
        <v>70</v>
      </c>
      <c r="K8" s="52">
        <v>3</v>
      </c>
      <c r="L8" s="52">
        <v>6</v>
      </c>
    </row>
    <row r="9" spans="1:12" x14ac:dyDescent="0.25">
      <c r="A9" s="47">
        <v>6</v>
      </c>
      <c r="B9" s="4" t="s">
        <v>10</v>
      </c>
      <c r="C9" s="4">
        <v>21</v>
      </c>
      <c r="D9" s="4">
        <v>1</v>
      </c>
      <c r="E9" s="4" t="s">
        <v>9</v>
      </c>
      <c r="F9" s="4" t="s">
        <v>8</v>
      </c>
      <c r="G9" s="48" t="s">
        <v>73</v>
      </c>
      <c r="J9" s="55" t="s">
        <v>9</v>
      </c>
      <c r="K9" s="52">
        <v>2.5</v>
      </c>
      <c r="L9" s="52">
        <v>4</v>
      </c>
    </row>
    <row r="10" spans="1:12" x14ac:dyDescent="0.25">
      <c r="A10" s="47">
        <v>7</v>
      </c>
      <c r="B10" s="4" t="s">
        <v>7</v>
      </c>
      <c r="C10" s="4">
        <v>27</v>
      </c>
      <c r="D10" s="4">
        <v>4</v>
      </c>
      <c r="E10" s="4" t="s">
        <v>9</v>
      </c>
      <c r="F10" s="4" t="s">
        <v>9</v>
      </c>
      <c r="G10" s="48" t="s">
        <v>73</v>
      </c>
      <c r="J10" s="55" t="s">
        <v>8</v>
      </c>
      <c r="K10" s="52">
        <v>4</v>
      </c>
      <c r="L10" s="52">
        <v>2</v>
      </c>
    </row>
    <row r="11" spans="1:12" x14ac:dyDescent="0.25">
      <c r="A11" s="47">
        <v>8</v>
      </c>
      <c r="B11" s="4" t="s">
        <v>10</v>
      </c>
      <c r="C11" s="4">
        <v>7</v>
      </c>
      <c r="D11" s="4">
        <v>4</v>
      </c>
      <c r="E11" s="4" t="s">
        <v>8</v>
      </c>
      <c r="F11" s="4" t="s">
        <v>8</v>
      </c>
      <c r="G11" s="48" t="s">
        <v>70</v>
      </c>
      <c r="J11" s="54" t="s">
        <v>71</v>
      </c>
      <c r="K11" s="52">
        <v>4</v>
      </c>
      <c r="L11" s="52">
        <v>5</v>
      </c>
    </row>
    <row r="12" spans="1:12" x14ac:dyDescent="0.25">
      <c r="A12" s="47">
        <v>9</v>
      </c>
      <c r="B12" s="4" t="s">
        <v>7</v>
      </c>
      <c r="C12" s="4">
        <v>8</v>
      </c>
      <c r="D12" s="4">
        <v>4</v>
      </c>
      <c r="E12" s="4" t="s">
        <v>9</v>
      </c>
      <c r="F12" s="4" t="s">
        <v>9</v>
      </c>
      <c r="G12" s="48" t="s">
        <v>71</v>
      </c>
      <c r="J12" s="55" t="s">
        <v>9</v>
      </c>
      <c r="K12" s="52">
        <v>4</v>
      </c>
      <c r="L12" s="52">
        <v>2</v>
      </c>
    </row>
    <row r="13" spans="1:12" x14ac:dyDescent="0.25">
      <c r="A13" s="47">
        <v>10</v>
      </c>
      <c r="B13" s="4" t="s">
        <v>7</v>
      </c>
      <c r="C13" s="4">
        <v>23</v>
      </c>
      <c r="D13" s="4">
        <v>2</v>
      </c>
      <c r="E13" s="4" t="s">
        <v>9</v>
      </c>
      <c r="F13" s="4" t="s">
        <v>8</v>
      </c>
      <c r="G13" s="48" t="s">
        <v>69</v>
      </c>
      <c r="J13" s="55" t="s">
        <v>8</v>
      </c>
      <c r="K13" s="52">
        <v>4</v>
      </c>
      <c r="L13" s="52">
        <v>3</v>
      </c>
    </row>
    <row r="14" spans="1:12" x14ac:dyDescent="0.25">
      <c r="A14" s="47">
        <v>11</v>
      </c>
      <c r="B14" s="4" t="s">
        <v>10</v>
      </c>
      <c r="C14" s="4">
        <v>9</v>
      </c>
      <c r="D14" s="4">
        <v>4</v>
      </c>
      <c r="E14" s="4" t="s">
        <v>8</v>
      </c>
      <c r="F14" s="4" t="s">
        <v>8</v>
      </c>
      <c r="G14" s="48" t="s">
        <v>71</v>
      </c>
      <c r="J14" s="54" t="s">
        <v>72</v>
      </c>
      <c r="K14" s="52">
        <v>3.5</v>
      </c>
      <c r="L14" s="52">
        <v>4</v>
      </c>
    </row>
    <row r="15" spans="1:12" x14ac:dyDescent="0.25">
      <c r="A15" s="47">
        <v>12</v>
      </c>
      <c r="B15" s="4" t="s">
        <v>10</v>
      </c>
      <c r="C15" s="4">
        <v>8</v>
      </c>
      <c r="D15" s="4">
        <v>2</v>
      </c>
      <c r="E15" s="4" t="s">
        <v>9</v>
      </c>
      <c r="F15" s="4" t="s">
        <v>9</v>
      </c>
      <c r="G15" s="48" t="s">
        <v>70</v>
      </c>
      <c r="J15" s="55" t="s">
        <v>9</v>
      </c>
      <c r="K15" s="52">
        <v>4</v>
      </c>
      <c r="L15" s="52">
        <v>1</v>
      </c>
    </row>
    <row r="16" spans="1:12" x14ac:dyDescent="0.25">
      <c r="A16" s="47">
        <v>13</v>
      </c>
      <c r="B16" s="4" t="s">
        <v>10</v>
      </c>
      <c r="C16" s="4">
        <v>8</v>
      </c>
      <c r="D16" s="4">
        <v>4</v>
      </c>
      <c r="E16" s="4" t="s">
        <v>8</v>
      </c>
      <c r="F16" s="4" t="s">
        <v>9</v>
      </c>
      <c r="G16" s="48" t="s">
        <v>70</v>
      </c>
      <c r="J16" s="55" t="s">
        <v>8</v>
      </c>
      <c r="K16" s="52">
        <v>3.3333333333333335</v>
      </c>
      <c r="L16" s="52">
        <v>3</v>
      </c>
    </row>
    <row r="17" spans="1:12" x14ac:dyDescent="0.25">
      <c r="A17" s="47">
        <v>14</v>
      </c>
      <c r="B17" s="4" t="s">
        <v>7</v>
      </c>
      <c r="C17" s="4">
        <v>26</v>
      </c>
      <c r="D17" s="4">
        <v>4</v>
      </c>
      <c r="E17" s="4" t="s">
        <v>9</v>
      </c>
      <c r="F17" s="4" t="s">
        <v>8</v>
      </c>
      <c r="G17" s="48" t="s">
        <v>74</v>
      </c>
      <c r="J17" s="54" t="s">
        <v>69</v>
      </c>
      <c r="K17" s="52">
        <v>3</v>
      </c>
      <c r="L17" s="52">
        <v>2</v>
      </c>
    </row>
    <row r="18" spans="1:12" x14ac:dyDescent="0.25">
      <c r="A18" s="47">
        <v>15</v>
      </c>
      <c r="B18" s="4" t="s">
        <v>10</v>
      </c>
      <c r="C18" s="4">
        <v>9</v>
      </c>
      <c r="D18" s="4">
        <v>4</v>
      </c>
      <c r="E18" s="4" t="s">
        <v>9</v>
      </c>
      <c r="F18" s="4" t="s">
        <v>8</v>
      </c>
      <c r="G18" s="48" t="s">
        <v>70</v>
      </c>
      <c r="J18" s="55" t="s">
        <v>8</v>
      </c>
      <c r="K18" s="52">
        <v>3</v>
      </c>
      <c r="L18" s="52">
        <v>2</v>
      </c>
    </row>
    <row r="19" spans="1:12" x14ac:dyDescent="0.25">
      <c r="A19" s="47">
        <v>16</v>
      </c>
      <c r="B19" s="4" t="s">
        <v>10</v>
      </c>
      <c r="C19" s="4">
        <v>9</v>
      </c>
      <c r="D19" s="4">
        <v>2</v>
      </c>
      <c r="E19" s="4" t="s">
        <v>9</v>
      </c>
      <c r="F19" s="4" t="s">
        <v>9</v>
      </c>
      <c r="G19" s="48" t="s">
        <v>70</v>
      </c>
      <c r="J19" s="54" t="s">
        <v>74</v>
      </c>
      <c r="K19" s="52">
        <v>4</v>
      </c>
      <c r="L19" s="52">
        <v>3</v>
      </c>
    </row>
    <row r="20" spans="1:12" x14ac:dyDescent="0.25">
      <c r="A20" s="47">
        <v>17</v>
      </c>
      <c r="B20" s="4" t="s">
        <v>7</v>
      </c>
      <c r="C20" s="4">
        <v>19</v>
      </c>
      <c r="D20" s="4">
        <v>2</v>
      </c>
      <c r="E20" s="4" t="s">
        <v>8</v>
      </c>
      <c r="F20" s="4" t="s">
        <v>8</v>
      </c>
      <c r="G20" s="48" t="s">
        <v>72</v>
      </c>
      <c r="J20" s="55" t="s">
        <v>9</v>
      </c>
      <c r="K20" s="52">
        <v>4</v>
      </c>
      <c r="L20" s="52">
        <v>1</v>
      </c>
    </row>
    <row r="21" spans="1:12" x14ac:dyDescent="0.25">
      <c r="A21" s="47">
        <v>18</v>
      </c>
      <c r="B21" s="4" t="s">
        <v>7</v>
      </c>
      <c r="C21" s="4">
        <v>5</v>
      </c>
      <c r="D21" s="4">
        <v>4</v>
      </c>
      <c r="E21" s="4" t="s">
        <v>9</v>
      </c>
      <c r="F21" s="4" t="s">
        <v>9</v>
      </c>
      <c r="G21" s="48" t="s">
        <v>72</v>
      </c>
      <c r="J21" s="55" t="s">
        <v>8</v>
      </c>
      <c r="K21" s="52">
        <v>4</v>
      </c>
      <c r="L21" s="52">
        <v>2</v>
      </c>
    </row>
    <row r="22" spans="1:12" x14ac:dyDescent="0.25">
      <c r="A22" s="47">
        <v>19</v>
      </c>
      <c r="B22" s="47" t="s">
        <v>7</v>
      </c>
      <c r="C22" s="4">
        <v>19</v>
      </c>
      <c r="D22" s="4">
        <v>4</v>
      </c>
      <c r="E22" s="4" t="s">
        <v>8</v>
      </c>
      <c r="F22" s="4" t="s">
        <v>9</v>
      </c>
      <c r="G22" s="48" t="s">
        <v>73</v>
      </c>
      <c r="J22" s="54" t="s">
        <v>73</v>
      </c>
      <c r="K22" s="52">
        <v>2.8333333333333335</v>
      </c>
      <c r="L22" s="52">
        <v>6</v>
      </c>
    </row>
    <row r="23" spans="1:12" x14ac:dyDescent="0.25">
      <c r="A23" s="47">
        <v>20</v>
      </c>
      <c r="B23" s="4" t="s">
        <v>7</v>
      </c>
      <c r="C23" s="4">
        <v>20</v>
      </c>
      <c r="D23" s="4">
        <v>4</v>
      </c>
      <c r="E23" s="4" t="s">
        <v>9</v>
      </c>
      <c r="F23" s="4" t="s">
        <v>9</v>
      </c>
      <c r="G23" s="48" t="s">
        <v>74</v>
      </c>
      <c r="J23" s="55" t="s">
        <v>9</v>
      </c>
      <c r="K23" s="52">
        <v>3.2</v>
      </c>
      <c r="L23" s="52">
        <v>5</v>
      </c>
    </row>
    <row r="24" spans="1:12" x14ac:dyDescent="0.25">
      <c r="A24" s="47">
        <v>21</v>
      </c>
      <c r="B24" s="47" t="s">
        <v>10</v>
      </c>
      <c r="C24" s="47">
        <v>14</v>
      </c>
      <c r="D24" s="4">
        <v>4</v>
      </c>
      <c r="E24" s="4" t="s">
        <v>8</v>
      </c>
      <c r="F24" s="4" t="s">
        <v>8</v>
      </c>
      <c r="G24" s="48" t="s">
        <v>72</v>
      </c>
      <c r="J24" s="55" t="s">
        <v>8</v>
      </c>
      <c r="K24" s="52">
        <v>1</v>
      </c>
      <c r="L24" s="52">
        <v>1</v>
      </c>
    </row>
    <row r="25" spans="1:12" x14ac:dyDescent="0.25">
      <c r="A25" s="47">
        <v>22</v>
      </c>
      <c r="B25" s="4" t="s">
        <v>7</v>
      </c>
      <c r="C25" s="4">
        <v>31</v>
      </c>
      <c r="D25" s="4">
        <v>4</v>
      </c>
      <c r="E25" s="4" t="s">
        <v>9</v>
      </c>
      <c r="F25" s="4" t="s">
        <v>9</v>
      </c>
      <c r="G25" s="48" t="s">
        <v>73</v>
      </c>
      <c r="J25" s="54" t="s">
        <v>78</v>
      </c>
      <c r="K25" s="52">
        <v>3.3703703703703702</v>
      </c>
      <c r="L25" s="52">
        <v>27</v>
      </c>
    </row>
    <row r="26" spans="1:12" x14ac:dyDescent="0.25">
      <c r="A26" s="47">
        <v>23</v>
      </c>
      <c r="B26" s="47" t="s">
        <v>10</v>
      </c>
      <c r="C26" s="47">
        <v>10</v>
      </c>
      <c r="D26" s="47">
        <v>0</v>
      </c>
      <c r="E26" s="4" t="s">
        <v>9</v>
      </c>
      <c r="F26" s="4" t="s">
        <v>9</v>
      </c>
      <c r="G26" s="48" t="s">
        <v>73</v>
      </c>
    </row>
    <row r="27" spans="1:12" x14ac:dyDescent="0.25">
      <c r="A27" s="47">
        <v>24</v>
      </c>
      <c r="B27" s="4" t="s">
        <v>10</v>
      </c>
      <c r="C27" s="4">
        <v>10</v>
      </c>
      <c r="D27" s="4">
        <v>4</v>
      </c>
      <c r="E27" s="4" t="s">
        <v>9</v>
      </c>
      <c r="F27" s="4" t="s">
        <v>8</v>
      </c>
      <c r="G27" s="48" t="s">
        <v>71</v>
      </c>
    </row>
    <row r="28" spans="1:12" x14ac:dyDescent="0.25">
      <c r="A28" s="47">
        <v>25</v>
      </c>
      <c r="B28" s="47" t="s">
        <v>7</v>
      </c>
      <c r="C28" s="47">
        <v>26</v>
      </c>
      <c r="D28" s="47">
        <v>4</v>
      </c>
      <c r="E28" s="4" t="s">
        <v>8</v>
      </c>
      <c r="F28" s="4" t="s">
        <v>8</v>
      </c>
      <c r="G28" s="48" t="s">
        <v>74</v>
      </c>
    </row>
    <row r="29" spans="1:12" x14ac:dyDescent="0.25">
      <c r="A29" s="47">
        <v>26</v>
      </c>
      <c r="B29" s="47" t="s">
        <v>7</v>
      </c>
      <c r="C29" s="47">
        <v>28</v>
      </c>
      <c r="D29" s="47">
        <v>4</v>
      </c>
      <c r="E29" s="4" t="s">
        <v>9</v>
      </c>
      <c r="F29" s="4" t="s">
        <v>9</v>
      </c>
      <c r="G29" s="48" t="s">
        <v>73</v>
      </c>
    </row>
    <row r="30" spans="1:12" x14ac:dyDescent="0.25">
      <c r="A30" s="47">
        <v>27</v>
      </c>
      <c r="B30" s="47" t="s">
        <v>10</v>
      </c>
      <c r="C30" s="47">
        <v>5</v>
      </c>
      <c r="D30" s="47">
        <v>4</v>
      </c>
      <c r="E30" s="4" t="s">
        <v>9</v>
      </c>
      <c r="F30" s="4" t="s">
        <v>8</v>
      </c>
      <c r="G30" s="48" t="s">
        <v>75</v>
      </c>
    </row>
    <row r="31" spans="1:12" x14ac:dyDescent="0.25">
      <c r="A31" s="46"/>
      <c r="B31" s="49"/>
      <c r="C31" s="50"/>
      <c r="D31" s="50"/>
      <c r="E31" s="46"/>
      <c r="F31" s="46"/>
      <c r="G31" s="46"/>
    </row>
    <row r="32" spans="1:12" x14ac:dyDescent="0.25">
      <c r="A32" s="46"/>
      <c r="B32" s="46"/>
      <c r="C32" s="50"/>
      <c r="D32" s="50"/>
      <c r="E32" s="46"/>
      <c r="F32" s="46"/>
      <c r="G32" s="46"/>
    </row>
    <row r="33" spans="1:7" x14ac:dyDescent="0.25">
      <c r="A33" s="46"/>
      <c r="B33" s="46"/>
      <c r="C33" s="50"/>
      <c r="D33" s="50"/>
      <c r="E33" s="46"/>
      <c r="F33" s="46"/>
      <c r="G33" s="46"/>
    </row>
    <row r="34" spans="1:7" x14ac:dyDescent="0.25">
      <c r="A34" s="46"/>
      <c r="B34" s="46"/>
      <c r="C34" s="50"/>
      <c r="D34" s="50"/>
      <c r="E34" s="46"/>
      <c r="F34" s="46"/>
      <c r="G34" s="46"/>
    </row>
    <row r="35" spans="1:7" x14ac:dyDescent="0.25">
      <c r="A35" s="46"/>
      <c r="B35" s="46"/>
      <c r="C35" s="50"/>
      <c r="D35" s="46"/>
      <c r="E35" s="46"/>
      <c r="F35" s="46"/>
      <c r="G35" s="46"/>
    </row>
    <row r="36" spans="1:7" x14ac:dyDescent="0.25">
      <c r="A36" s="46"/>
      <c r="B36" s="46"/>
      <c r="C36" s="50"/>
      <c r="D36" s="46"/>
      <c r="E36" s="46"/>
      <c r="F36" s="46"/>
      <c r="G36" s="46"/>
    </row>
    <row r="37" spans="1:7" x14ac:dyDescent="0.25">
      <c r="A37" s="46"/>
      <c r="B37" s="46"/>
      <c r="C37" s="50"/>
      <c r="D37" s="46"/>
      <c r="E37" s="46"/>
      <c r="F37" s="46"/>
      <c r="G37" s="46"/>
    </row>
    <row r="38" spans="1:7" x14ac:dyDescent="0.25">
      <c r="A38" s="46"/>
      <c r="B38" s="46"/>
      <c r="C38" s="50"/>
      <c r="D38" s="46"/>
      <c r="E38" s="46"/>
      <c r="F38" s="46"/>
      <c r="G38" s="46"/>
    </row>
    <row r="39" spans="1:7" x14ac:dyDescent="0.25">
      <c r="A39" s="46"/>
      <c r="B39" s="46"/>
      <c r="C39" s="50"/>
      <c r="D39" s="46"/>
      <c r="E39" s="46"/>
      <c r="F39" s="46"/>
      <c r="G39" s="46"/>
    </row>
    <row r="40" spans="1:7" x14ac:dyDescent="0.25">
      <c r="A40" s="46"/>
      <c r="B40" s="46"/>
      <c r="C40" s="50"/>
      <c r="D40" s="46"/>
      <c r="E40" s="46"/>
      <c r="F40" s="46"/>
      <c r="G40" s="46"/>
    </row>
    <row r="41" spans="1:7" x14ac:dyDescent="0.25">
      <c r="A41" s="46"/>
      <c r="B41" s="46"/>
      <c r="C41" s="50"/>
      <c r="D41" s="46"/>
      <c r="E41" s="46"/>
      <c r="F41" s="46"/>
      <c r="G41" s="46"/>
    </row>
    <row r="42" spans="1:7" x14ac:dyDescent="0.25">
      <c r="A42" s="46"/>
      <c r="B42" s="49"/>
      <c r="C42" s="50"/>
      <c r="D42" s="46"/>
      <c r="E42" s="46"/>
      <c r="F42" s="46"/>
      <c r="G42" s="46"/>
    </row>
    <row r="43" spans="1:7" x14ac:dyDescent="0.25">
      <c r="A43" s="46"/>
      <c r="B43" s="49"/>
      <c r="C43" s="46"/>
      <c r="D43" s="46"/>
      <c r="E43" s="46"/>
      <c r="F43" s="46"/>
      <c r="G43" s="46"/>
    </row>
    <row r="44" spans="1:7" x14ac:dyDescent="0.25">
      <c r="A44" s="46"/>
      <c r="B44" s="49"/>
      <c r="C44" s="46"/>
      <c r="D44" s="46"/>
      <c r="E44" s="46"/>
      <c r="F44" s="46"/>
      <c r="G44" s="46"/>
    </row>
    <row r="45" spans="1:7" x14ac:dyDescent="0.25">
      <c r="A45" s="46"/>
      <c r="B45" s="46"/>
      <c r="C45" s="46"/>
      <c r="D45" s="46"/>
      <c r="E45" s="46"/>
      <c r="F45" s="46"/>
      <c r="G45" s="46"/>
    </row>
    <row r="46" spans="1:7" x14ac:dyDescent="0.25">
      <c r="A46" s="50"/>
      <c r="B46" s="46"/>
      <c r="C46" s="46"/>
      <c r="D46" s="46"/>
      <c r="E46" s="46"/>
      <c r="F46" s="46"/>
      <c r="G46" s="46"/>
    </row>
    <row r="47" spans="1:7" x14ac:dyDescent="0.25">
      <c r="A47" s="46"/>
      <c r="B47" s="46"/>
      <c r="C47" s="46"/>
      <c r="D47" s="46"/>
      <c r="E47" s="46"/>
      <c r="F47" s="46"/>
      <c r="G47" s="46"/>
    </row>
    <row r="48" spans="1:7" x14ac:dyDescent="0.25">
      <c r="A48" s="49"/>
      <c r="B48" s="46"/>
      <c r="C48" s="46"/>
      <c r="D48" s="46"/>
      <c r="E48" s="46"/>
      <c r="F48" s="46"/>
      <c r="G48" s="46"/>
    </row>
    <row r="49" spans="1:7" x14ac:dyDescent="0.25">
      <c r="A49" s="46"/>
      <c r="B49" s="46"/>
      <c r="C49" s="46"/>
      <c r="D49" s="46"/>
      <c r="E49" s="46"/>
      <c r="F49" s="46"/>
      <c r="G49" s="46"/>
    </row>
    <row r="50" spans="1:7" x14ac:dyDescent="0.25">
      <c r="A50" s="49"/>
      <c r="B50" s="46"/>
      <c r="C50" s="46"/>
      <c r="D50" s="46"/>
      <c r="E50" s="46"/>
      <c r="F50" s="46"/>
      <c r="G50" s="46"/>
    </row>
    <row r="51" spans="1:7" x14ac:dyDescent="0.25">
      <c r="A51" s="49"/>
      <c r="B51" s="46"/>
      <c r="C51" s="46"/>
      <c r="D51" s="46"/>
      <c r="E51" s="46"/>
      <c r="F51" s="46"/>
      <c r="G51" s="46"/>
    </row>
    <row r="52" spans="1:7" x14ac:dyDescent="0.25">
      <c r="A52" s="49"/>
      <c r="B52" s="46"/>
      <c r="C52" s="46"/>
      <c r="D52" s="46"/>
      <c r="E52" s="46"/>
      <c r="F52" s="46"/>
      <c r="G52" s="46"/>
    </row>
    <row r="53" spans="1:7" x14ac:dyDescent="0.25">
      <c r="A53" s="49"/>
      <c r="B53" s="46"/>
      <c r="C53" s="46"/>
      <c r="D53" s="46"/>
      <c r="E53" s="46"/>
      <c r="F53" s="46"/>
      <c r="G53" s="46"/>
    </row>
    <row r="54" spans="1:7" x14ac:dyDescent="0.25">
      <c r="A54" s="49"/>
      <c r="B54" s="46"/>
      <c r="C54" s="46"/>
      <c r="D54" s="46"/>
      <c r="E54" s="46"/>
      <c r="F54" s="46"/>
      <c r="G54" s="46"/>
    </row>
    <row r="55" spans="1:7" x14ac:dyDescent="0.25">
      <c r="A55" s="49"/>
      <c r="B55" s="46"/>
      <c r="C55" s="46"/>
      <c r="D55" s="46"/>
      <c r="E55" s="46"/>
      <c r="F55" s="46"/>
      <c r="G55" s="46"/>
    </row>
    <row r="56" spans="1:7" x14ac:dyDescent="0.25">
      <c r="A56" s="49"/>
      <c r="B56" s="46"/>
      <c r="C56" s="46"/>
      <c r="D56" s="46"/>
      <c r="E56" s="46"/>
      <c r="F56" s="46"/>
      <c r="G56" s="46"/>
    </row>
    <row r="57" spans="1:7" x14ac:dyDescent="0.25">
      <c r="A57" s="49"/>
      <c r="B57" s="46"/>
      <c r="C57" s="46"/>
      <c r="D57" s="46"/>
      <c r="E57" s="46"/>
      <c r="F57" s="46"/>
      <c r="G57" s="46"/>
    </row>
    <row r="58" spans="1:7" x14ac:dyDescent="0.25">
      <c r="A58" s="46"/>
      <c r="B58" s="46"/>
      <c r="C58" s="46"/>
      <c r="D58" s="46"/>
      <c r="E58" s="46"/>
      <c r="F58" s="46"/>
      <c r="G58" s="46"/>
    </row>
    <row r="59" spans="1:7" x14ac:dyDescent="0.25">
      <c r="A59" s="46"/>
      <c r="B59" s="50"/>
      <c r="C59" s="46"/>
      <c r="D59" s="46"/>
      <c r="E59" s="46"/>
      <c r="F59" s="46"/>
      <c r="G59" s="46"/>
    </row>
    <row r="60" spans="1:7" x14ac:dyDescent="0.25">
      <c r="A60" s="46"/>
      <c r="B60" s="50"/>
      <c r="C60" s="46"/>
      <c r="D60" s="46"/>
      <c r="E60" s="46"/>
      <c r="F60" s="46"/>
      <c r="G60" s="46"/>
    </row>
    <row r="61" spans="1:7" x14ac:dyDescent="0.25">
      <c r="A61" s="49"/>
      <c r="B61" s="50"/>
      <c r="C61" s="46"/>
      <c r="D61" s="46"/>
      <c r="E61" s="46"/>
      <c r="F61" s="46"/>
      <c r="G61" s="46"/>
    </row>
    <row r="62" spans="1:7" x14ac:dyDescent="0.25">
      <c r="A62" s="46"/>
      <c r="B62" s="46"/>
      <c r="C62" s="46"/>
      <c r="D62" s="46"/>
      <c r="E62" s="46"/>
      <c r="F62" s="46"/>
      <c r="G62" s="46"/>
    </row>
    <row r="63" spans="1:7" x14ac:dyDescent="0.25">
      <c r="A63" s="46"/>
      <c r="B63" s="50"/>
      <c r="C63" s="46"/>
      <c r="D63" s="46"/>
      <c r="E63" s="46"/>
      <c r="F63" s="46"/>
      <c r="G63" s="46"/>
    </row>
    <row r="64" spans="1:7" x14ac:dyDescent="0.25">
      <c r="A64" s="46"/>
      <c r="B64" s="50"/>
      <c r="C64" s="46"/>
      <c r="D64" s="46"/>
      <c r="E64" s="46"/>
      <c r="F64" s="46"/>
      <c r="G64" s="46"/>
    </row>
    <row r="65" spans="1:7" x14ac:dyDescent="0.25">
      <c r="A65" s="46"/>
      <c r="B65" s="50"/>
      <c r="C65" s="46"/>
      <c r="D65" s="46"/>
      <c r="E65" s="46"/>
      <c r="F65" s="46"/>
      <c r="G65" s="46"/>
    </row>
    <row r="66" spans="1:7" x14ac:dyDescent="0.25">
      <c r="A66" s="46"/>
      <c r="B66" s="50"/>
      <c r="C66" s="46"/>
      <c r="D66" s="46"/>
      <c r="E66" s="46"/>
      <c r="F66" s="46"/>
      <c r="G66" s="46"/>
    </row>
    <row r="67" spans="1:7" x14ac:dyDescent="0.25">
      <c r="A67" s="46"/>
      <c r="B67" s="50"/>
      <c r="C67" s="46"/>
      <c r="D67" s="46"/>
      <c r="E67" s="46"/>
      <c r="F67" s="46"/>
      <c r="G67" s="46"/>
    </row>
    <row r="68" spans="1:7" x14ac:dyDescent="0.25">
      <c r="A68" s="46"/>
      <c r="B68" s="50"/>
      <c r="C68" s="46"/>
      <c r="D68" s="46"/>
      <c r="E68" s="46"/>
      <c r="F68" s="46"/>
      <c r="G68" s="46"/>
    </row>
    <row r="69" spans="1:7" x14ac:dyDescent="0.25">
      <c r="A69" s="46"/>
      <c r="B69" s="50"/>
      <c r="C69" s="46"/>
      <c r="D69" s="46"/>
      <c r="E69" s="46"/>
      <c r="F69" s="46"/>
      <c r="G69" s="46"/>
    </row>
    <row r="70" spans="1:7" x14ac:dyDescent="0.25">
      <c r="A70" s="46"/>
      <c r="B70" s="50"/>
      <c r="C70" s="46"/>
      <c r="D70" s="46"/>
      <c r="E70" s="46"/>
      <c r="F70" s="46"/>
      <c r="G70" s="46"/>
    </row>
    <row r="71" spans="1:7" x14ac:dyDescent="0.25">
      <c r="A71" s="46"/>
      <c r="B71" s="50"/>
      <c r="C71" s="46"/>
      <c r="D71" s="46"/>
      <c r="E71" s="46"/>
      <c r="F71" s="46"/>
      <c r="G71" s="46"/>
    </row>
    <row r="72" spans="1:7" x14ac:dyDescent="0.25">
      <c r="A72" s="46"/>
      <c r="B72" s="50"/>
      <c r="C72" s="46"/>
      <c r="D72" s="46"/>
      <c r="E72" s="46"/>
      <c r="F72" s="46"/>
      <c r="G72" s="46"/>
    </row>
    <row r="73" spans="1:7" x14ac:dyDescent="0.25">
      <c r="A73" s="49"/>
      <c r="B73" s="50"/>
      <c r="C73" s="50"/>
      <c r="D73" s="46"/>
      <c r="E73" s="46"/>
      <c r="F73" s="46"/>
      <c r="G73" s="46"/>
    </row>
    <row r="74" spans="1:7" x14ac:dyDescent="0.25">
      <c r="A74" s="46"/>
      <c r="B74" s="46"/>
      <c r="C74" s="50"/>
      <c r="D74" s="46"/>
      <c r="E74" s="46"/>
      <c r="F74" s="46"/>
      <c r="G74" s="46"/>
    </row>
    <row r="75" spans="1:7" x14ac:dyDescent="0.25">
      <c r="A75" s="46"/>
      <c r="B75" s="46"/>
      <c r="C75" s="50"/>
      <c r="D75" s="46"/>
      <c r="E75" s="46"/>
      <c r="F75" s="46"/>
      <c r="G75" s="46"/>
    </row>
    <row r="76" spans="1:7" x14ac:dyDescent="0.25">
      <c r="A76" s="46"/>
      <c r="B76" s="46"/>
      <c r="C76" s="50"/>
      <c r="D76" s="46"/>
      <c r="E76" s="46"/>
      <c r="F76" s="46"/>
      <c r="G76" s="46"/>
    </row>
    <row r="77" spans="1:7" x14ac:dyDescent="0.25">
      <c r="A77" s="46"/>
      <c r="B77" s="46"/>
      <c r="C77" s="50"/>
      <c r="D77" s="46"/>
      <c r="E77" s="46"/>
      <c r="F77" s="46"/>
      <c r="G77" s="46"/>
    </row>
    <row r="78" spans="1:7" x14ac:dyDescent="0.25">
      <c r="A78" s="46"/>
      <c r="B78" s="46"/>
      <c r="C78" s="50"/>
      <c r="D78" s="46"/>
      <c r="E78" s="46"/>
      <c r="F78" s="46"/>
      <c r="G78" s="46"/>
    </row>
    <row r="79" spans="1:7" x14ac:dyDescent="0.25">
      <c r="A79" s="46"/>
      <c r="B79" s="46"/>
      <c r="C79" s="50"/>
      <c r="D79" s="46"/>
      <c r="E79" s="46"/>
      <c r="F79" s="46"/>
      <c r="G79" s="46"/>
    </row>
    <row r="80" spans="1:7" x14ac:dyDescent="0.25">
      <c r="A80" s="46"/>
      <c r="B80" s="46"/>
      <c r="C80" s="50"/>
      <c r="D80" s="46"/>
      <c r="E80" s="46"/>
      <c r="F80" s="46"/>
      <c r="G80" s="46"/>
    </row>
    <row r="81" spans="1:7" x14ac:dyDescent="0.25">
      <c r="A81" s="46"/>
      <c r="B81" s="46"/>
      <c r="C81" s="50"/>
      <c r="D81" s="46"/>
      <c r="E81" s="46"/>
      <c r="F81" s="46"/>
      <c r="G81" s="46"/>
    </row>
    <row r="82" spans="1:7" x14ac:dyDescent="0.25">
      <c r="A82" s="46"/>
      <c r="B82" s="46"/>
      <c r="C82" s="46"/>
      <c r="D82" s="46"/>
      <c r="E82" s="46"/>
      <c r="F82" s="46"/>
      <c r="G82" s="46"/>
    </row>
    <row r="83" spans="1:7" x14ac:dyDescent="0.25">
      <c r="A83" s="49"/>
      <c r="B83" s="50"/>
      <c r="C83" s="46"/>
      <c r="D83" s="46"/>
      <c r="E83" s="46"/>
      <c r="F83" s="46"/>
      <c r="G83" s="46"/>
    </row>
    <row r="84" spans="1:7" x14ac:dyDescent="0.25">
      <c r="A84" s="49"/>
      <c r="B84" s="50"/>
      <c r="C84" s="46"/>
      <c r="D84" s="46"/>
      <c r="E84" s="46"/>
      <c r="F84" s="46"/>
      <c r="G84" s="46"/>
    </row>
    <row r="85" spans="1:7" x14ac:dyDescent="0.25">
      <c r="A85" s="49"/>
      <c r="B85" s="50"/>
      <c r="C85" s="46"/>
      <c r="D85" s="46"/>
      <c r="E85" s="46"/>
      <c r="F85" s="46"/>
      <c r="G85" s="46"/>
    </row>
    <row r="86" spans="1:7" x14ac:dyDescent="0.25">
      <c r="A86" s="49"/>
      <c r="B86" s="50"/>
      <c r="C86" s="46"/>
      <c r="D86" s="46"/>
      <c r="E86" s="46"/>
      <c r="F86" s="46"/>
      <c r="G86" s="46"/>
    </row>
    <row r="87" spans="1:7" x14ac:dyDescent="0.25">
      <c r="A87" s="49"/>
      <c r="B87" s="50"/>
      <c r="C87" s="46"/>
      <c r="D87" s="46"/>
      <c r="E87" s="46"/>
      <c r="F87" s="46"/>
      <c r="G87" s="46"/>
    </row>
    <row r="88" spans="1:7" x14ac:dyDescent="0.25">
      <c r="A88" s="49"/>
      <c r="B88" s="50"/>
      <c r="C88" s="46"/>
      <c r="D88" s="46"/>
      <c r="E88" s="46"/>
      <c r="F88" s="46"/>
      <c r="G88" s="46"/>
    </row>
    <row r="89" spans="1:7" x14ac:dyDescent="0.25">
      <c r="A89" s="49"/>
      <c r="B89" s="50"/>
      <c r="C89" s="46"/>
      <c r="D89" s="46"/>
      <c r="E89" s="46"/>
      <c r="F89" s="46"/>
      <c r="G89" s="46"/>
    </row>
    <row r="90" spans="1:7" x14ac:dyDescent="0.25">
      <c r="A90" s="49"/>
      <c r="B90" s="50"/>
      <c r="C90" s="46"/>
      <c r="D90" s="46"/>
      <c r="E90" s="46"/>
      <c r="F90" s="46"/>
      <c r="G90" s="46"/>
    </row>
    <row r="91" spans="1:7" x14ac:dyDescent="0.25">
      <c r="A91" s="46"/>
      <c r="B91" s="46"/>
      <c r="C91" s="46"/>
      <c r="D91" s="46"/>
      <c r="E91" s="46"/>
      <c r="F91" s="46"/>
      <c r="G91" s="46"/>
    </row>
    <row r="92" spans="1:7" x14ac:dyDescent="0.25">
      <c r="A92" s="50"/>
      <c r="B92" s="46"/>
      <c r="C92" s="46"/>
      <c r="D92" s="46"/>
      <c r="E92" s="46"/>
      <c r="F92" s="46"/>
      <c r="G92" s="46"/>
    </row>
    <row r="93" spans="1:7" x14ac:dyDescent="0.25">
      <c r="A93" s="51"/>
      <c r="B93" s="46"/>
      <c r="C93" s="46"/>
      <c r="D93" s="46"/>
      <c r="E93" s="46"/>
      <c r="F93" s="46"/>
      <c r="G93" s="46"/>
    </row>
    <row r="94" spans="1:7" x14ac:dyDescent="0.25">
      <c r="A94" s="50"/>
      <c r="B94" s="46"/>
      <c r="C94" s="46"/>
      <c r="D94" s="46"/>
      <c r="E94" s="46"/>
      <c r="F94" s="46"/>
      <c r="G94" s="46"/>
    </row>
    <row r="95" spans="1:7" x14ac:dyDescent="0.25">
      <c r="A95" s="50"/>
      <c r="B95" s="46"/>
      <c r="C95" s="46"/>
      <c r="D95" s="46"/>
      <c r="E95" s="46"/>
      <c r="F95" s="46"/>
      <c r="G95" s="46"/>
    </row>
    <row r="96" spans="1:7" x14ac:dyDescent="0.25">
      <c r="A96" s="50"/>
      <c r="B96" s="46"/>
      <c r="C96" s="46"/>
      <c r="D96" s="46"/>
      <c r="E96" s="46"/>
      <c r="F96" s="46"/>
      <c r="G96" s="46"/>
    </row>
    <row r="97" spans="1:7" x14ac:dyDescent="0.25">
      <c r="A97" s="50"/>
      <c r="B97" s="46"/>
      <c r="C97" s="46"/>
      <c r="D97" s="46"/>
      <c r="E97" s="46"/>
      <c r="F97" s="46"/>
      <c r="G97" s="46"/>
    </row>
    <row r="98" spans="1:7" x14ac:dyDescent="0.25">
      <c r="A98" s="50"/>
      <c r="B98" s="46"/>
      <c r="C98" s="46"/>
      <c r="D98" s="46"/>
      <c r="E98" s="46"/>
      <c r="F98" s="46"/>
      <c r="G98" s="46"/>
    </row>
    <row r="99" spans="1:7" x14ac:dyDescent="0.25">
      <c r="A99" s="50"/>
      <c r="B99" s="46"/>
      <c r="C99" s="46"/>
      <c r="D99" s="46"/>
      <c r="E99" s="46"/>
      <c r="F99" s="46"/>
      <c r="G99" s="46"/>
    </row>
    <row r="100" spans="1:7" x14ac:dyDescent="0.25">
      <c r="A100" s="50"/>
      <c r="B100" s="46"/>
      <c r="C100" s="46"/>
      <c r="D100" s="46"/>
      <c r="E100" s="46"/>
      <c r="F100" s="46"/>
      <c r="G100" s="46"/>
    </row>
    <row r="101" spans="1:7" x14ac:dyDescent="0.25">
      <c r="A101" s="50"/>
      <c r="B101" s="46"/>
      <c r="C101" s="46"/>
      <c r="D101" s="46"/>
      <c r="E101" s="46"/>
      <c r="F101" s="46"/>
      <c r="G101" s="46"/>
    </row>
    <row r="102" spans="1:7" x14ac:dyDescent="0.25">
      <c r="A102" s="50"/>
      <c r="B102" s="46"/>
      <c r="C102" s="46"/>
      <c r="D102" s="46"/>
      <c r="E102" s="46"/>
      <c r="F102" s="46"/>
      <c r="G102" s="46"/>
    </row>
    <row r="103" spans="1:7" x14ac:dyDescent="0.25">
      <c r="A103" s="50"/>
      <c r="B103" s="46"/>
      <c r="C103" s="46"/>
      <c r="D103" s="46"/>
      <c r="E103" s="46"/>
      <c r="F103" s="46"/>
      <c r="G103" s="46"/>
    </row>
    <row r="104" spans="1:7" x14ac:dyDescent="0.25">
      <c r="A104" s="50"/>
      <c r="B104" s="46"/>
      <c r="C104" s="46"/>
      <c r="D104" s="46"/>
      <c r="E104" s="46"/>
      <c r="F104" s="46"/>
      <c r="G104" s="46"/>
    </row>
    <row r="105" spans="1:7" x14ac:dyDescent="0.25">
      <c r="A105" s="50"/>
      <c r="B105" s="46"/>
      <c r="C105" s="46"/>
      <c r="D105" s="46"/>
      <c r="E105" s="46"/>
      <c r="F105" s="46"/>
      <c r="G105" s="46"/>
    </row>
    <row r="106" spans="1:7" x14ac:dyDescent="0.25">
      <c r="A106" s="50"/>
      <c r="B106" s="46"/>
      <c r="C106" s="46"/>
      <c r="D106" s="46"/>
      <c r="E106" s="46"/>
      <c r="F106" s="46"/>
      <c r="G106" s="46"/>
    </row>
    <row r="107" spans="1:7" x14ac:dyDescent="0.25">
      <c r="A107" s="50"/>
      <c r="B107" s="46"/>
      <c r="C107" s="46"/>
      <c r="D107" s="46"/>
      <c r="E107" s="46"/>
      <c r="F107" s="46"/>
      <c r="G107" s="46"/>
    </row>
    <row r="108" spans="1:7" x14ac:dyDescent="0.25">
      <c r="A108" s="50"/>
      <c r="B108" s="46"/>
      <c r="C108" s="46"/>
      <c r="D108" s="46"/>
      <c r="E108" s="46"/>
      <c r="F108" s="46"/>
      <c r="G108" s="46"/>
    </row>
    <row r="109" spans="1:7" x14ac:dyDescent="0.25">
      <c r="A109" s="50"/>
      <c r="B109" s="46"/>
      <c r="C109" s="46"/>
      <c r="D109" s="46"/>
      <c r="E109" s="46"/>
      <c r="F109" s="46"/>
      <c r="G109" s="46"/>
    </row>
    <row r="110" spans="1:7" x14ac:dyDescent="0.25">
      <c r="A110" s="50"/>
      <c r="B110" s="46"/>
      <c r="C110" s="46"/>
      <c r="D110" s="46"/>
      <c r="E110" s="46"/>
      <c r="F110" s="46"/>
      <c r="G110" s="46"/>
    </row>
    <row r="111" spans="1:7" x14ac:dyDescent="0.25">
      <c r="A111" s="50"/>
      <c r="B111" s="46"/>
      <c r="C111" s="46"/>
      <c r="D111" s="46"/>
      <c r="E111" s="46"/>
      <c r="F111" s="46"/>
      <c r="G111" s="46"/>
    </row>
    <row r="112" spans="1:7" x14ac:dyDescent="0.25">
      <c r="A112" s="50"/>
      <c r="B112" s="46"/>
      <c r="C112" s="46"/>
      <c r="D112" s="46"/>
      <c r="E112" s="46"/>
      <c r="F112" s="46"/>
      <c r="G112" s="46"/>
    </row>
    <row r="113" spans="1:7" x14ac:dyDescent="0.25">
      <c r="A113" s="50"/>
      <c r="B113" s="46"/>
      <c r="C113" s="46"/>
      <c r="D113" s="46"/>
      <c r="E113" s="46"/>
      <c r="F113" s="46"/>
      <c r="G113" s="46"/>
    </row>
    <row r="114" spans="1:7" x14ac:dyDescent="0.25">
      <c r="A114" s="50"/>
      <c r="B114" s="46"/>
      <c r="C114" s="46"/>
      <c r="D114" s="46"/>
      <c r="E114" s="46"/>
      <c r="F114" s="46"/>
      <c r="G114" s="46"/>
    </row>
  </sheetData>
  <phoneticPr fontId="17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7"/>
  <sheetViews>
    <sheetView workbookViewId="0">
      <selection activeCell="I9" sqref="I9"/>
    </sheetView>
  </sheetViews>
  <sheetFormatPr defaultRowHeight="15" x14ac:dyDescent="0.25"/>
  <sheetData>
    <row r="2" spans="1:4" x14ac:dyDescent="0.25">
      <c r="A2" s="11" t="s">
        <v>80</v>
      </c>
      <c r="B2" s="11"/>
      <c r="C2" s="11"/>
      <c r="D2" s="11"/>
    </row>
    <row r="3" spans="1:4" x14ac:dyDescent="0.25">
      <c r="A3" s="27" t="s">
        <v>81</v>
      </c>
      <c r="B3" s="27" t="s">
        <v>2</v>
      </c>
      <c r="C3" s="28"/>
      <c r="D3" s="29"/>
    </row>
    <row r="4" spans="1:4" x14ac:dyDescent="0.25">
      <c r="A4" s="27" t="s">
        <v>82</v>
      </c>
      <c r="B4" s="30" t="s">
        <v>83</v>
      </c>
      <c r="C4" s="31" t="s">
        <v>84</v>
      </c>
      <c r="D4" s="32" t="s">
        <v>78</v>
      </c>
    </row>
    <row r="5" spans="1:4" x14ac:dyDescent="0.25">
      <c r="A5" s="30" t="s">
        <v>85</v>
      </c>
      <c r="B5" s="33">
        <v>4</v>
      </c>
      <c r="C5" s="34">
        <v>4</v>
      </c>
      <c r="D5" s="35">
        <v>8</v>
      </c>
    </row>
    <row r="6" spans="1:4" x14ac:dyDescent="0.25">
      <c r="A6" s="36" t="s">
        <v>86</v>
      </c>
      <c r="B6" s="37">
        <v>16</v>
      </c>
      <c r="C6" s="26">
        <v>9</v>
      </c>
      <c r="D6" s="38">
        <v>25</v>
      </c>
    </row>
    <row r="7" spans="1:4" x14ac:dyDescent="0.25">
      <c r="A7" s="39" t="s">
        <v>78</v>
      </c>
      <c r="B7" s="40">
        <v>20</v>
      </c>
      <c r="C7" s="41">
        <v>13</v>
      </c>
      <c r="D7" s="42">
        <v>33</v>
      </c>
    </row>
  </sheetData>
  <phoneticPr fontId="17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/>
  </sheetViews>
  <sheetFormatPr defaultRowHeight="15" x14ac:dyDescent="0.25"/>
  <sheetData>
    <row r="1" spans="1:2" x14ac:dyDescent="0.25">
      <c r="A1">
        <v>0</v>
      </c>
      <c r="B1">
        <v>0.5</v>
      </c>
    </row>
    <row r="2" spans="1:2" x14ac:dyDescent="0.25">
      <c r="A2">
        <v>0</v>
      </c>
      <c r="B2">
        <v>1</v>
      </c>
    </row>
    <row r="3" spans="1:2" x14ac:dyDescent="0.25">
      <c r="A3">
        <v>0</v>
      </c>
      <c r="B3">
        <v>1.5</v>
      </c>
    </row>
    <row r="4" spans="1:2" x14ac:dyDescent="0.25">
      <c r="A4">
        <v>2</v>
      </c>
      <c r="B4">
        <v>0.5</v>
      </c>
    </row>
    <row r="5" spans="1:2" x14ac:dyDescent="0.25">
      <c r="A5">
        <v>2</v>
      </c>
      <c r="B5">
        <v>1</v>
      </c>
    </row>
    <row r="6" spans="1:2" x14ac:dyDescent="0.25">
      <c r="A6">
        <v>2</v>
      </c>
      <c r="B6">
        <v>1.5</v>
      </c>
    </row>
    <row r="7" spans="1:2" x14ac:dyDescent="0.25">
      <c r="A7">
        <v>2</v>
      </c>
      <c r="B7">
        <v>0.5</v>
      </c>
    </row>
    <row r="8" spans="1:2" x14ac:dyDescent="0.25">
      <c r="A8">
        <v>2</v>
      </c>
      <c r="B8">
        <v>1</v>
      </c>
    </row>
    <row r="9" spans="1:2" x14ac:dyDescent="0.25">
      <c r="A9">
        <v>2</v>
      </c>
      <c r="B9">
        <v>1.5</v>
      </c>
    </row>
    <row r="10" spans="1:2" x14ac:dyDescent="0.25">
      <c r="A10">
        <v>4</v>
      </c>
      <c r="B10">
        <v>0.5</v>
      </c>
    </row>
    <row r="11" spans="1:2" x14ac:dyDescent="0.25">
      <c r="A11">
        <v>4</v>
      </c>
      <c r="B11">
        <v>1</v>
      </c>
    </row>
    <row r="12" spans="1:2" x14ac:dyDescent="0.25">
      <c r="A12">
        <v>4</v>
      </c>
      <c r="B12">
        <v>1.5</v>
      </c>
    </row>
    <row r="13" spans="1:2" x14ac:dyDescent="0.25">
      <c r="A13">
        <v>7</v>
      </c>
      <c r="B13">
        <v>0.5</v>
      </c>
    </row>
    <row r="14" spans="1:2" x14ac:dyDescent="0.25">
      <c r="A14">
        <v>7</v>
      </c>
      <c r="B14">
        <v>1</v>
      </c>
    </row>
    <row r="15" spans="1:2" x14ac:dyDescent="0.25">
      <c r="A15">
        <v>7</v>
      </c>
      <c r="B15">
        <v>1.5</v>
      </c>
    </row>
    <row r="16" spans="1:2" x14ac:dyDescent="0.25">
      <c r="A16">
        <v>0</v>
      </c>
      <c r="B16">
        <v>1</v>
      </c>
    </row>
    <row r="17" spans="1:2" x14ac:dyDescent="0.25">
      <c r="A17">
        <v>7</v>
      </c>
      <c r="B17">
        <v>1</v>
      </c>
    </row>
    <row r="18" spans="1:2" x14ac:dyDescent="0.25">
      <c r="A18">
        <v>2</v>
      </c>
      <c r="B18">
        <v>0.5</v>
      </c>
    </row>
    <row r="19" spans="1:2" x14ac:dyDescent="0.25">
      <c r="A19">
        <v>4</v>
      </c>
      <c r="B19">
        <v>0.5</v>
      </c>
    </row>
    <row r="20" spans="1:2" x14ac:dyDescent="0.25">
      <c r="A20">
        <v>2</v>
      </c>
      <c r="B20">
        <v>1.5</v>
      </c>
    </row>
    <row r="21" spans="1:2" x14ac:dyDescent="0.25">
      <c r="A21">
        <v>4</v>
      </c>
      <c r="B21">
        <v>1.5</v>
      </c>
    </row>
  </sheetData>
  <phoneticPr fontId="17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="85" zoomScaleNormal="85" workbookViewId="0">
      <selection activeCell="R15" sqref="R15"/>
    </sheetView>
  </sheetViews>
  <sheetFormatPr defaultRowHeight="12.75" x14ac:dyDescent="0.2"/>
  <cols>
    <col min="1" max="1" width="9" style="11" customWidth="1"/>
    <col min="2" max="2" width="17" style="11" customWidth="1"/>
    <col min="3" max="3" width="9.7109375" style="11" customWidth="1"/>
    <col min="4" max="4" width="10.7109375" style="11" customWidth="1"/>
    <col min="5" max="5" width="9.85546875" style="11" customWidth="1"/>
    <col min="6" max="6" width="9" style="11" customWidth="1"/>
    <col min="7" max="7" width="8.42578125" style="11" customWidth="1"/>
    <col min="8" max="8" width="8.85546875" style="11" customWidth="1"/>
    <col min="9" max="9" width="9.28515625" style="11" customWidth="1"/>
    <col min="10" max="10" width="10.5703125" style="11" customWidth="1"/>
    <col min="11" max="11" width="9.140625" style="11"/>
    <col min="12" max="12" width="8.5703125" style="11" customWidth="1"/>
    <col min="13" max="16384" width="9.140625" style="11"/>
  </cols>
  <sheetData>
    <row r="1" spans="1:13" x14ac:dyDescent="0.2">
      <c r="A1" s="13" t="s">
        <v>24</v>
      </c>
    </row>
    <row r="3" spans="1:13" ht="38.25" x14ac:dyDescent="0.2">
      <c r="A3" s="11" t="s">
        <v>95</v>
      </c>
      <c r="B3" s="11">
        <f>COUNTA(B8:B37)</f>
        <v>30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25" t="s">
        <v>30</v>
      </c>
      <c r="I3" s="25" t="s">
        <v>31</v>
      </c>
      <c r="J3" s="25" t="s">
        <v>32</v>
      </c>
      <c r="K3" s="25" t="s">
        <v>33</v>
      </c>
      <c r="L3" s="25" t="s">
        <v>34</v>
      </c>
      <c r="M3" s="25" t="s">
        <v>35</v>
      </c>
    </row>
    <row r="4" spans="1:13" x14ac:dyDescent="0.2">
      <c r="B4" s="117" t="s">
        <v>96</v>
      </c>
      <c r="C4" s="116">
        <f>AVERAGE('Major League Baseball '!B4:B33)</f>
        <v>81.033333333333331</v>
      </c>
      <c r="D4" s="116">
        <f>AVERAGE('Major League Baseball '!C4:C33)</f>
        <v>81.033333333333331</v>
      </c>
      <c r="E4" s="116">
        <f>AVERAGE('Major League Baseball '!D4:D33)</f>
        <v>777.4</v>
      </c>
      <c r="F4" s="116">
        <f>AVERAGE('Major League Baseball '!E4:E33)</f>
        <v>1499.2333333333333</v>
      </c>
      <c r="G4" s="116">
        <f>AVERAGE('Major League Baseball '!F4:F33)</f>
        <v>306.56666666666666</v>
      </c>
      <c r="H4" s="116">
        <f>AVERAGE('Major League Baseball '!G4:G33)</f>
        <v>31.266666666666666</v>
      </c>
      <c r="I4" s="116">
        <f>AVERAGE('Major League Baseball '!H4:H33)</f>
        <v>165.23333333333332</v>
      </c>
      <c r="J4" s="116">
        <f>AVERAGE('Major League Baseball '!I4:I33)</f>
        <v>741.9</v>
      </c>
      <c r="K4" s="116">
        <f>AVERAGE('Major League Baseball '!J4:J33)</f>
        <v>4.4626666666666672</v>
      </c>
      <c r="L4" s="116">
        <f>AVERAGE('Major League Baseball '!K4:K33)</f>
        <v>535.9666666666667</v>
      </c>
      <c r="M4" s="116">
        <f>AVERAGE('Major League Baseball '!L4:L33)</f>
        <v>1072.9666666666667</v>
      </c>
    </row>
    <row r="5" spans="1:13" x14ac:dyDescent="0.2">
      <c r="B5" s="117" t="s">
        <v>97</v>
      </c>
      <c r="C5" s="116">
        <f>SUM(C8:C37)/$B3</f>
        <v>83.498888888888899</v>
      </c>
      <c r="D5" s="116">
        <f t="shared" ref="D5:M5" si="0">SUM(D8:D37)/$B3</f>
        <v>82.432222222222222</v>
      </c>
      <c r="E5" s="116">
        <f t="shared" si="0"/>
        <v>4609.5733333333328</v>
      </c>
      <c r="F5" s="116">
        <f t="shared" si="0"/>
        <v>6257.5788888888846</v>
      </c>
      <c r="G5" s="116">
        <f t="shared" si="0"/>
        <v>649.11222222222216</v>
      </c>
      <c r="H5" s="116">
        <f t="shared" si="0"/>
        <v>66.862222222222201</v>
      </c>
      <c r="I5" s="116">
        <f t="shared" si="0"/>
        <v>889.84555555555551</v>
      </c>
      <c r="J5" s="116">
        <f t="shared" si="0"/>
        <v>4438.0900000000011</v>
      </c>
      <c r="K5" s="116">
        <f t="shared" si="0"/>
        <v>0.16219955555555554</v>
      </c>
      <c r="L5" s="116">
        <f t="shared" si="0"/>
        <v>4068.2988888888885</v>
      </c>
      <c r="M5" s="116">
        <f t="shared" si="0"/>
        <v>5592.4988888888893</v>
      </c>
    </row>
    <row r="6" spans="1:13" x14ac:dyDescent="0.2">
      <c r="B6" s="117" t="s">
        <v>98</v>
      </c>
      <c r="C6" s="116">
        <f>SQRT(C5)</f>
        <v>9.1377726437512603</v>
      </c>
      <c r="D6" s="116">
        <f t="shared" ref="D6:M6" si="1">SQRT(D5)</f>
        <v>9.079219251798154</v>
      </c>
      <c r="E6" s="116">
        <f t="shared" si="1"/>
        <v>67.893838699349828</v>
      </c>
      <c r="F6" s="116">
        <f t="shared" si="1"/>
        <v>79.104860083871486</v>
      </c>
      <c r="G6" s="116">
        <f t="shared" si="1"/>
        <v>25.477680864282412</v>
      </c>
      <c r="H6" s="116">
        <f t="shared" si="1"/>
        <v>8.1769323234463798</v>
      </c>
      <c r="I6" s="116">
        <f t="shared" si="1"/>
        <v>29.830279173275525</v>
      </c>
      <c r="J6" s="116">
        <f t="shared" si="1"/>
        <v>66.618991286269122</v>
      </c>
      <c r="K6" s="116">
        <f t="shared" si="1"/>
        <v>0.40274005953661418</v>
      </c>
      <c r="L6" s="116">
        <f t="shared" si="1"/>
        <v>63.78321792516342</v>
      </c>
      <c r="M6" s="116">
        <f t="shared" si="1"/>
        <v>74.78301203407689</v>
      </c>
    </row>
    <row r="7" spans="1:13" x14ac:dyDescent="0.2">
      <c r="B7" s="118" t="s">
        <v>99</v>
      </c>
      <c r="C7" s="123" t="s">
        <v>100</v>
      </c>
      <c r="D7" s="123"/>
      <c r="E7" s="123"/>
      <c r="F7" s="123"/>
      <c r="G7" s="123"/>
      <c r="H7" s="123"/>
      <c r="I7" s="123"/>
      <c r="J7" s="123"/>
      <c r="K7" s="123"/>
      <c r="L7" s="123"/>
      <c r="M7" s="123"/>
    </row>
    <row r="8" spans="1:13" x14ac:dyDescent="0.2">
      <c r="B8" s="11" t="s">
        <v>103</v>
      </c>
      <c r="C8" s="116">
        <f>('Major League Baseball '!B4-$C$4)^2</f>
        <v>80.401111111111149</v>
      </c>
      <c r="D8" s="116">
        <f>('Major League Baseball '!C4-$D$4)^2</f>
        <v>81.601111111111081</v>
      </c>
      <c r="E8" s="116">
        <f>('Major League Baseball '!D4-$E$4)^2</f>
        <v>4277.1599999999971</v>
      </c>
      <c r="F8" s="116">
        <f>('Major League Baseball '!E4-$F$4)^2</f>
        <v>22270.587777777782</v>
      </c>
      <c r="G8" s="116">
        <f>('Major League Baseball '!F4-$G$4)^2</f>
        <v>422.98777777777764</v>
      </c>
      <c r="H8" s="116">
        <f>('Major League Baseball '!G4-$H$4)^2</f>
        <v>76.271111111111125</v>
      </c>
      <c r="I8" s="116">
        <f>('Major League Baseball '!H4-$I$4)^2</f>
        <v>33.254444444444594</v>
      </c>
      <c r="J8" s="116">
        <f>('Major League Baseball '!I4-$J$4)^2</f>
        <v>3014.0099999999975</v>
      </c>
      <c r="K8" s="116">
        <f>('Major League Baseball '!J4-$K$4)^2</f>
        <v>0.11066711111111155</v>
      </c>
      <c r="L8" s="116">
        <f>('Major League Baseball '!K4-$L$4)^2</f>
        <v>100.66777777777718</v>
      </c>
      <c r="M8" s="116">
        <f>('Major League Baseball '!L4-$M$4)^2</f>
        <v>226.00111111111019</v>
      </c>
    </row>
    <row r="9" spans="1:13" x14ac:dyDescent="0.2">
      <c r="B9" s="11" t="s">
        <v>104</v>
      </c>
      <c r="C9" s="116">
        <f>('Major League Baseball '!B5-$C$4)^2</f>
        <v>8.8011111111111227</v>
      </c>
      <c r="D9" s="116">
        <f>('Major League Baseball '!C5-$D$4)^2</f>
        <v>9.2011111111110999</v>
      </c>
      <c r="E9" s="116">
        <f>('Major League Baseball '!D5-$E$4)^2</f>
        <v>1062.7600000000016</v>
      </c>
      <c r="F9" s="116">
        <f>('Major League Baseball '!E5-$F$4)^2</f>
        <v>3939.6544444444426</v>
      </c>
      <c r="G9" s="116">
        <f>('Major League Baseball '!F5-$G$4)^2</f>
        <v>459.38777777777796</v>
      </c>
      <c r="H9" s="116">
        <f>('Major League Baseball '!G5-$H$4)^2</f>
        <v>18.204444444444437</v>
      </c>
      <c r="I9" s="116">
        <f>('Major League Baseball '!H5-$I$4)^2</f>
        <v>115.9211111111114</v>
      </c>
      <c r="J9" s="116">
        <f>('Major League Baseball '!I5-$J$4)^2</f>
        <v>1528.8100000000018</v>
      </c>
      <c r="K9" s="116">
        <f>('Major League Baseball '!J5-$K$4)^2</f>
        <v>0.12437377777777794</v>
      </c>
      <c r="L9" s="116">
        <f>('Major League Baseball '!K5-$L$4)^2</f>
        <v>1.0677777777777151</v>
      </c>
      <c r="M9" s="116">
        <f>('Major League Baseball '!L5-$M$4)^2</f>
        <v>1091.2011111111092</v>
      </c>
    </row>
    <row r="10" spans="1:13" x14ac:dyDescent="0.2">
      <c r="B10" s="11" t="s">
        <v>105</v>
      </c>
      <c r="C10" s="116">
        <f>('Major League Baseball '!B6-$C$4)^2</f>
        <v>144.80111111111106</v>
      </c>
      <c r="D10" s="116">
        <f>('Major League Baseball '!C6-$D$4)^2</f>
        <v>143.20111111111115</v>
      </c>
      <c r="E10" s="116">
        <f>('Major League Baseball '!D6-$E$4)^2</f>
        <v>457.95999999999901</v>
      </c>
      <c r="F10" s="116">
        <f>('Major League Baseball '!E6-$F$4)^2</f>
        <v>886.05444444444356</v>
      </c>
      <c r="G10" s="116">
        <f>('Major League Baseball '!F6-$G$4)^2</f>
        <v>0.3211111111111068</v>
      </c>
      <c r="H10" s="116">
        <f>('Major League Baseball '!G6-$H$4)^2</f>
        <v>1.6044444444444421</v>
      </c>
      <c r="I10" s="116">
        <f>('Major League Baseball '!H6-$I$4)^2</f>
        <v>539.78777777777714</v>
      </c>
      <c r="J10" s="116">
        <f>('Major League Baseball '!I6-$J$4)^2</f>
        <v>571.2099999999989</v>
      </c>
      <c r="K10" s="116">
        <f>('Major League Baseball '!J6-$K$4)^2</f>
        <v>0.50032044444444357</v>
      </c>
      <c r="L10" s="116">
        <f>('Major League Baseball '!K6-$L$4)^2</f>
        <v>25610.66777777777</v>
      </c>
      <c r="M10" s="116">
        <f>('Major League Baseball '!L6-$M$4)^2</f>
        <v>196.93444444444359</v>
      </c>
    </row>
    <row r="11" spans="1:13" x14ac:dyDescent="0.2">
      <c r="B11" s="11" t="s">
        <v>106</v>
      </c>
      <c r="C11" s="116">
        <f>('Major League Baseball '!B7-$C$4)^2</f>
        <v>224.00111111111116</v>
      </c>
      <c r="D11" s="116">
        <f>('Major League Baseball '!C7-$D$4)^2</f>
        <v>226.00111111111104</v>
      </c>
      <c r="E11" s="116">
        <f>('Major League Baseball '!D7-$E$4)^2</f>
        <v>8028.1600000000044</v>
      </c>
      <c r="F11" s="116">
        <f>('Major League Baseball '!E7-$F$4)^2</f>
        <v>3815.1211111111093</v>
      </c>
      <c r="G11" s="116">
        <f>('Major League Baseball '!F7-$G$4)^2</f>
        <v>2064.1877777777781</v>
      </c>
      <c r="H11" s="116">
        <f>('Major League Baseball '!G7-$H$4)^2</f>
        <v>13.937777777777784</v>
      </c>
      <c r="I11" s="116">
        <f>('Major League Baseball '!H7-$I$4)^2</f>
        <v>0.58777777777779816</v>
      </c>
      <c r="J11" s="116">
        <f>('Major League Baseball '!I7-$J$4)^2</f>
        <v>7586.4100000000044</v>
      </c>
      <c r="K11" s="116">
        <f>('Major League Baseball '!J7-$K$4)^2</f>
        <v>0.35125377777777833</v>
      </c>
      <c r="L11" s="116">
        <f>('Major League Baseball '!K7-$L$4)^2</f>
        <v>2912.4011111111145</v>
      </c>
      <c r="M11" s="116">
        <f>('Major League Baseball '!L7-$M$4)^2</f>
        <v>5781.0677777777728</v>
      </c>
    </row>
    <row r="12" spans="1:13" x14ac:dyDescent="0.2">
      <c r="B12" s="11" t="s">
        <v>107</v>
      </c>
      <c r="C12" s="116">
        <f>('Major League Baseball '!B8-$C$4)^2</f>
        <v>15.73444444444446</v>
      </c>
      <c r="D12" s="116">
        <f>('Major League Baseball '!C8-$D$4)^2</f>
        <v>16.267777777777763</v>
      </c>
      <c r="E12" s="116">
        <f>('Major League Baseball '!D8-$E$4)^2</f>
        <v>645.15999999999883</v>
      </c>
      <c r="F12" s="116">
        <f>('Major League Baseball '!E8-$F$4)^2</f>
        <v>946.58777777777686</v>
      </c>
      <c r="G12" s="116">
        <f>('Major League Baseball '!F8-$G$4)^2</f>
        <v>1117.787777777778</v>
      </c>
      <c r="H12" s="116">
        <f>('Major League Baseball '!G8-$H$4)^2</f>
        <v>10.671111111111104</v>
      </c>
      <c r="I12" s="116">
        <f>('Major League Baseball '!H8-$I$4)^2</f>
        <v>202.5877777777774</v>
      </c>
      <c r="J12" s="116">
        <f>('Major League Baseball '!I8-$J$4)^2</f>
        <v>954.80999999999858</v>
      </c>
      <c r="K12" s="116">
        <f>('Major League Baseball '!J8-$K$4)^2</f>
        <v>0.17864711111111156</v>
      </c>
      <c r="L12" s="116">
        <f>('Major League Baseball '!K8-$L$4)^2</f>
        <v>1371.4677777777756</v>
      </c>
      <c r="M12" s="116">
        <f>('Major League Baseball '!L8-$M$4)^2</f>
        <v>19053.201111111102</v>
      </c>
    </row>
    <row r="13" spans="1:13" x14ac:dyDescent="0.2">
      <c r="B13" s="11" t="s">
        <v>108</v>
      </c>
      <c r="C13" s="116">
        <f>('Major League Baseball '!B9-$C$4)^2</f>
        <v>81.601111111111081</v>
      </c>
      <c r="D13" s="116">
        <f>('Major League Baseball '!C9-$D$4)^2</f>
        <v>80.401111111111149</v>
      </c>
      <c r="E13" s="116">
        <f>('Major League Baseball '!D9-$E$4)^2</f>
        <v>7123.359999999996</v>
      </c>
      <c r="F13" s="116">
        <f>('Major League Baseball '!E9-$F$4)^2</f>
        <v>25037.787777777783</v>
      </c>
      <c r="G13" s="116">
        <f>('Major League Baseball '!F9-$G$4)^2</f>
        <v>3313.9211111111108</v>
      </c>
      <c r="H13" s="116">
        <f>('Major League Baseball '!G9-$H$4)^2</f>
        <v>126.93777777777775</v>
      </c>
      <c r="I13" s="116">
        <f>('Major League Baseball '!H9-$I$4)^2</f>
        <v>613.38777777777841</v>
      </c>
      <c r="J13" s="116">
        <f>('Major League Baseball '!I9-$J$4)^2</f>
        <v>5610.0099999999966</v>
      </c>
      <c r="K13" s="116">
        <f>('Major League Baseball '!J9-$K$4)^2</f>
        <v>9.4453777777777179E-2</v>
      </c>
      <c r="L13" s="116">
        <f>('Major League Baseball '!K9-$L$4)^2</f>
        <v>1366.5344444444468</v>
      </c>
      <c r="M13" s="116">
        <f>('Major League Baseball '!L9-$M$4)^2</f>
        <v>3360.134444444448</v>
      </c>
    </row>
    <row r="14" spans="1:13" x14ac:dyDescent="0.2">
      <c r="B14" s="11" t="s">
        <v>109</v>
      </c>
      <c r="C14" s="116">
        <f>('Major League Baseball '!B10-$C$4)^2</f>
        <v>81.601111111111081</v>
      </c>
      <c r="D14" s="116">
        <f>('Major League Baseball '!C10-$D$4)^2</f>
        <v>80.401111111111149</v>
      </c>
      <c r="E14" s="116">
        <f>('Major League Baseball '!D10-$E$4)^2</f>
        <v>31.360000000000255</v>
      </c>
      <c r="F14" s="116">
        <f>('Major League Baseball '!E10-$F$4)^2</f>
        <v>10.454444444444542</v>
      </c>
      <c r="G14" s="116">
        <f>('Major League Baseball '!F10-$G$4)^2</f>
        <v>184.05444444444433</v>
      </c>
      <c r="H14" s="116">
        <f>('Major League Baseball '!G10-$H$4)^2</f>
        <v>68.33777777777776</v>
      </c>
      <c r="I14" s="116">
        <f>('Major League Baseball '!H10-$I$4)^2</f>
        <v>1502.8544444444456</v>
      </c>
      <c r="J14" s="116">
        <f>('Major League Baseball '!I10-$J$4)^2</f>
        <v>26.010000000000232</v>
      </c>
      <c r="K14" s="116">
        <f>('Major League Baseball '!J10-$K$4)^2</f>
        <v>0.22784711111111094</v>
      </c>
      <c r="L14" s="116">
        <f>('Major League Baseball '!K10-$L$4)^2</f>
        <v>2912.4011111111145</v>
      </c>
      <c r="M14" s="116">
        <f>('Major League Baseball '!L10-$M$4)^2</f>
        <v>24.667777777778078</v>
      </c>
    </row>
    <row r="15" spans="1:13" x14ac:dyDescent="0.2">
      <c r="B15" s="11" t="s">
        <v>110</v>
      </c>
      <c r="C15" s="116">
        <f>('Major League Baseball '!B11-$C$4)^2</f>
        <v>224.00111111111116</v>
      </c>
      <c r="D15" s="116">
        <f>('Major League Baseball '!C11-$D$4)^2</f>
        <v>226.00111111111104</v>
      </c>
      <c r="E15" s="116">
        <f>('Major League Baseball '!D11-$E$4)^2</f>
        <v>1128.9600000000016</v>
      </c>
      <c r="F15" s="116">
        <f>('Major League Baseball '!E11-$F$4)^2</f>
        <v>22.721111111110968</v>
      </c>
      <c r="G15" s="116">
        <f>('Major League Baseball '!F11-$G$4)^2</f>
        <v>2.4544444444444324</v>
      </c>
      <c r="H15" s="116">
        <f>('Major League Baseball '!G11-$H$4)^2</f>
        <v>18.204444444444437</v>
      </c>
      <c r="I15" s="116">
        <f>('Major League Baseball '!H11-$I$4)^2</f>
        <v>162.98777777777812</v>
      </c>
      <c r="J15" s="116">
        <f>('Major League Baseball '!I11-$J$4)^2</f>
        <v>1772.4100000000019</v>
      </c>
      <c r="K15" s="116">
        <f>('Major League Baseball '!J11-$K$4)^2</f>
        <v>0.17029377777777838</v>
      </c>
      <c r="L15" s="116">
        <f>('Major League Baseball '!K11-$L$4)^2</f>
        <v>15867.601111111118</v>
      </c>
      <c r="M15" s="116">
        <f>('Major League Baseball '!L11-$M$4)^2</f>
        <v>674.26777777777932</v>
      </c>
    </row>
    <row r="16" spans="1:13" x14ac:dyDescent="0.2">
      <c r="B16" s="11" t="s">
        <v>111</v>
      </c>
      <c r="C16" s="116">
        <f>('Major League Baseball '!B12-$C$4)^2</f>
        <v>80.401111111111149</v>
      </c>
      <c r="D16" s="116">
        <f>('Major League Baseball '!C12-$D$4)^2</f>
        <v>64.534444444444418</v>
      </c>
      <c r="E16" s="116">
        <f>('Major League Baseball '!D12-$E$4)^2</f>
        <v>6822.7600000000039</v>
      </c>
      <c r="F16" s="116">
        <f>('Major League Baseball '!E12-$F$4)^2</f>
        <v>8421.1211111111079</v>
      </c>
      <c r="G16" s="116">
        <f>('Major League Baseball '!F12-$G$4)^2</f>
        <v>41.387777777777828</v>
      </c>
      <c r="H16" s="116">
        <f>('Major League Baseball '!G12-$H$4)^2</f>
        <v>22.404444444444454</v>
      </c>
      <c r="I16" s="116">
        <f>('Major League Baseball '!H12-$I$4)^2</f>
        <v>33.254444444444594</v>
      </c>
      <c r="J16" s="116">
        <f>('Major League Baseball '!I12-$J$4)^2</f>
        <v>6577.2100000000037</v>
      </c>
      <c r="K16" s="116">
        <f>('Major League Baseball '!J12-$K$4)^2</f>
        <v>2.0353777777777856E-2</v>
      </c>
      <c r="L16" s="116">
        <f>('Major League Baseball '!K12-$L$4)^2</f>
        <v>1021.8677777777797</v>
      </c>
      <c r="M16" s="116">
        <f>('Major League Baseball '!L12-$M$4)^2</f>
        <v>11228.93444444445</v>
      </c>
    </row>
    <row r="17" spans="2:13" x14ac:dyDescent="0.2">
      <c r="B17" s="11" t="s">
        <v>112</v>
      </c>
      <c r="C17" s="116">
        <f>('Major League Baseball '!B13-$C$4)^2</f>
        <v>48.534444444444468</v>
      </c>
      <c r="D17" s="116">
        <f>('Major League Baseball '!C13-$D$4)^2</f>
        <v>49.467777777777748</v>
      </c>
      <c r="E17" s="116">
        <f>('Major League Baseball '!D13-$E$4)^2</f>
        <v>12012.160000000005</v>
      </c>
      <c r="F17" s="116">
        <f>('Major League Baseball '!E13-$F$4)^2</f>
        <v>23337.654444444441</v>
      </c>
      <c r="G17" s="116">
        <f>('Major League Baseball '!F13-$G$4)^2</f>
        <v>2064.1877777777781</v>
      </c>
      <c r="H17" s="116">
        <f>('Major League Baseball '!G13-$H$4)^2</f>
        <v>350.9377777777778</v>
      </c>
      <c r="I17" s="116">
        <f>('Major League Baseball '!H13-$I$4)^2</f>
        <v>138.45444444444476</v>
      </c>
      <c r="J17" s="116">
        <f>('Major League Baseball '!I13-$J$4)^2</f>
        <v>13248.010000000006</v>
      </c>
      <c r="K17" s="116">
        <f>('Major League Baseball '!J13-$K$4)^2</f>
        <v>1.1520444444444385E-2</v>
      </c>
      <c r="L17" s="116">
        <f>('Major League Baseball '!K13-$L$4)^2</f>
        <v>902.00111111110925</v>
      </c>
      <c r="M17" s="116">
        <f>('Major League Baseball '!L13-$M$4)^2</f>
        <v>674.26777777777932</v>
      </c>
    </row>
    <row r="18" spans="2:13" x14ac:dyDescent="0.2">
      <c r="B18" s="11" t="s">
        <v>113</v>
      </c>
      <c r="C18" s="116">
        <f>('Major League Baseball '!B14-$C$4)^2</f>
        <v>100.66777777777774</v>
      </c>
      <c r="D18" s="116">
        <f>('Major League Baseball '!C14-$D$4)^2</f>
        <v>99.334444444444486</v>
      </c>
      <c r="E18" s="116">
        <f>('Major League Baseball '!D14-$E$4)^2</f>
        <v>158.76000000000056</v>
      </c>
      <c r="F18" s="116">
        <f>('Major League Baseball '!E14-$F$4)^2</f>
        <v>22.721111111110968</v>
      </c>
      <c r="G18" s="116">
        <f>('Major League Baseball '!F14-$G$4)^2</f>
        <v>1117.787777777778</v>
      </c>
      <c r="H18" s="116">
        <f>('Major League Baseball '!G14-$H$4)^2</f>
        <v>45.337777777777788</v>
      </c>
      <c r="I18" s="116">
        <f>('Major League Baseball '!H14-$I$4)^2</f>
        <v>1279.2544444444454</v>
      </c>
      <c r="J18" s="116">
        <f>('Major League Baseball '!I14-$J$4)^2</f>
        <v>50.410000000000323</v>
      </c>
      <c r="K18" s="116">
        <f>('Major League Baseball '!J14-$K$4)^2</f>
        <v>0.22784711111111094</v>
      </c>
      <c r="L18" s="116">
        <f>('Major League Baseball '!K14-$L$4)^2</f>
        <v>15633.334444444437</v>
      </c>
      <c r="M18" s="116">
        <f>('Major League Baseball '!L14-$M$4)^2</f>
        <v>4765.6011111111065</v>
      </c>
    </row>
    <row r="19" spans="2:13" x14ac:dyDescent="0.2">
      <c r="B19" s="11" t="s">
        <v>114</v>
      </c>
      <c r="C19" s="116">
        <f>('Major League Baseball '!B15-$C$4)^2</f>
        <v>64.534444444444418</v>
      </c>
      <c r="D19" s="116">
        <f>('Major League Baseball '!C15-$D$4)^2</f>
        <v>63.467777777777805</v>
      </c>
      <c r="E19" s="116">
        <f>('Major League Baseball '!D15-$E$4)^2</f>
        <v>2959.3599999999974</v>
      </c>
      <c r="F19" s="116">
        <f>('Major League Baseball '!E15-$F$4)^2</f>
        <v>1783.6544444444457</v>
      </c>
      <c r="G19" s="116">
        <f>('Major League Baseball '!F15-$G$4)^2</f>
        <v>184.05444444444433</v>
      </c>
      <c r="H19" s="116">
        <f>('Major League Baseball '!G15-$H$4)^2</f>
        <v>1.6044444444444421</v>
      </c>
      <c r="I19" s="116">
        <f>('Major League Baseball '!H15-$I$4)^2</f>
        <v>3.121111111111158</v>
      </c>
      <c r="J19" s="116">
        <f>('Major League Baseball '!I15-$J$4)^2</f>
        <v>1755.6099999999981</v>
      </c>
      <c r="K19" s="116">
        <f>('Major League Baseball '!J15-$K$4)^2</f>
        <v>4.723377777777741E-2</v>
      </c>
      <c r="L19" s="116">
        <f>('Major League Baseball '!K15-$L$4)^2</f>
        <v>674.26777777777932</v>
      </c>
      <c r="M19" s="116">
        <f>('Major League Baseball '!L15-$M$4)^2</f>
        <v>1298.401111111109</v>
      </c>
    </row>
    <row r="20" spans="2:13" x14ac:dyDescent="0.2">
      <c r="B20" s="11" t="s">
        <v>115</v>
      </c>
      <c r="C20" s="116">
        <f>('Major League Baseball '!B16-$C$4)^2</f>
        <v>144.80111111111106</v>
      </c>
      <c r="D20" s="116">
        <f>('Major League Baseball '!C16-$D$4)^2</f>
        <v>143.20111111111115</v>
      </c>
      <c r="E20" s="116">
        <f>('Major League Baseball '!D16-$E$4)^2</f>
        <v>5097.9599999999964</v>
      </c>
      <c r="F20" s="116">
        <f>('Major League Baseball '!E16-$F$4)^2</f>
        <v>2728.3211111111127</v>
      </c>
      <c r="G20" s="116">
        <f>('Major League Baseball '!F16-$G$4)^2</f>
        <v>43.121111111111063</v>
      </c>
      <c r="H20" s="116">
        <f>('Major League Baseball '!G16-$H$4)^2</f>
        <v>217.07111111111115</v>
      </c>
      <c r="I20" s="116">
        <f>('Major League Baseball '!H16-$I$4)^2</f>
        <v>3998.4544444444427</v>
      </c>
      <c r="J20" s="116">
        <f>('Major League Baseball '!I16-$J$4)^2</f>
        <v>6707.609999999996</v>
      </c>
      <c r="K20" s="116">
        <f>('Major League Baseball '!J16-$K$4)^2</f>
        <v>3.0044444444443983E-4</v>
      </c>
      <c r="L20" s="116">
        <f>('Major League Baseball '!K16-$L$4)^2</f>
        <v>254.9344444444454</v>
      </c>
      <c r="M20" s="116">
        <f>('Major League Baseball '!L16-$M$4)^2</f>
        <v>6394.6677777777822</v>
      </c>
    </row>
    <row r="21" spans="2:13" x14ac:dyDescent="0.2">
      <c r="B21" s="11" t="s">
        <v>116</v>
      </c>
      <c r="C21" s="116">
        <f>('Major League Baseball '!B17-$C$4)^2</f>
        <v>168.13444444444448</v>
      </c>
      <c r="D21" s="116">
        <f>('Major League Baseball '!C17-$D$4)^2</f>
        <v>169.86777777777772</v>
      </c>
      <c r="E21" s="116">
        <f>('Major League Baseball '!D17-$E$4)^2</f>
        <v>1989.1600000000021</v>
      </c>
      <c r="F21" s="116">
        <f>('Major League Baseball '!E17-$F$4)^2</f>
        <v>6204.1877777777754</v>
      </c>
      <c r="G21" s="116">
        <f>('Major League Baseball '!F17-$G$4)^2</f>
        <v>303.92111111111126</v>
      </c>
      <c r="H21" s="116">
        <f>('Major League Baseball '!G17-$H$4)^2</f>
        <v>68.33777777777776</v>
      </c>
      <c r="I21" s="116">
        <f>('Major League Baseball '!H17-$I$4)^2</f>
        <v>1783.6544444444432</v>
      </c>
      <c r="J21" s="116">
        <f>('Major League Baseball '!I17-$J$4)^2</f>
        <v>1162.8100000000015</v>
      </c>
      <c r="K21" s="116">
        <f>('Major League Baseball '!J17-$K$4)^2</f>
        <v>5.4133777777777836E-2</v>
      </c>
      <c r="L21" s="116">
        <f>('Major League Baseball '!K17-$L$4)^2</f>
        <v>3477.0677777777814</v>
      </c>
      <c r="M21" s="116">
        <f>('Major League Baseball '!L17-$M$4)^2</f>
        <v>6894.534444444439</v>
      </c>
    </row>
    <row r="22" spans="2:13" x14ac:dyDescent="0.2">
      <c r="B22" s="11" t="s">
        <v>117</v>
      </c>
      <c r="C22" s="116">
        <f>('Major League Baseball '!B18-$C$4)^2</f>
        <v>0.93444444444444807</v>
      </c>
      <c r="D22" s="116">
        <f>('Major League Baseball '!C18-$D$4)^2</f>
        <v>1.0677777777777739</v>
      </c>
      <c r="E22" s="116">
        <f>('Major League Baseball '!D18-$E$4)^2</f>
        <v>1797.7599999999982</v>
      </c>
      <c r="F22" s="116">
        <f>('Major League Baseball '!E18-$F$4)^2</f>
        <v>2004.0544444444431</v>
      </c>
      <c r="G22" s="116">
        <f>('Major League Baseball '!F18-$G$4)^2</f>
        <v>934.32111111111089</v>
      </c>
      <c r="H22" s="116">
        <f>('Major League Baseball '!G18-$H$4)^2</f>
        <v>13.937777777777784</v>
      </c>
      <c r="I22" s="116">
        <f>('Major League Baseball '!H18-$I$4)^2</f>
        <v>1312.8544444444435</v>
      </c>
      <c r="J22" s="116">
        <f>('Major League Baseball '!I18-$J$4)^2</f>
        <v>1288.8099999999984</v>
      </c>
      <c r="K22" s="116">
        <f>('Major League Baseball '!J18-$K$4)^2</f>
        <v>6.8993777777777973E-2</v>
      </c>
      <c r="L22" s="116">
        <f>('Major League Baseball '!K18-$L$4)^2</f>
        <v>322.80111111111222</v>
      </c>
      <c r="M22" s="116">
        <f>('Major League Baseball '!L18-$M$4)^2</f>
        <v>12328.401111111105</v>
      </c>
    </row>
    <row r="23" spans="2:13" x14ac:dyDescent="0.2">
      <c r="B23" s="11" t="s">
        <v>118</v>
      </c>
      <c r="C23" s="116">
        <f>('Major League Baseball '!B19-$C$4)^2</f>
        <v>3.8677777777777851</v>
      </c>
      <c r="D23" s="116">
        <f>('Major League Baseball '!C19-$D$4)^2</f>
        <v>4.134444444444437</v>
      </c>
      <c r="E23" s="116">
        <f>('Major League Baseball '!D19-$E$4)^2</f>
        <v>556.96000000000106</v>
      </c>
      <c r="F23" s="116">
        <f>('Major League Baseball '!E19-$F$4)^2</f>
        <v>1956.5877777777791</v>
      </c>
      <c r="G23" s="116">
        <f>('Major League Baseball '!F19-$G$4)^2</f>
        <v>11.787777777777803</v>
      </c>
      <c r="H23" s="116">
        <f>('Major League Baseball '!G19-$H$4)^2</f>
        <v>32.871111111111119</v>
      </c>
      <c r="I23" s="116">
        <f>('Major League Baseball '!H19-$I$4)^2</f>
        <v>4325.2544444444466</v>
      </c>
      <c r="J23" s="116">
        <f>('Major League Baseball '!I19-$J$4)^2</f>
        <v>1030.4100000000014</v>
      </c>
      <c r="K23" s="116">
        <f>('Major League Baseball '!J19-$K$4)^2</f>
        <v>2.7737777777778216E-3</v>
      </c>
      <c r="L23" s="116">
        <f>('Major League Baseball '!K19-$L$4)^2</f>
        <v>839.0677777777795</v>
      </c>
      <c r="M23" s="116">
        <f>('Major League Baseball '!L19-$M$4)^2</f>
        <v>10207.734444444439</v>
      </c>
    </row>
    <row r="24" spans="2:13" x14ac:dyDescent="0.2">
      <c r="B24" s="11" t="s">
        <v>119</v>
      </c>
      <c r="C24" s="116">
        <f>('Major League Baseball '!B20-$C$4)^2</f>
        <v>4.134444444444437</v>
      </c>
      <c r="D24" s="116">
        <f>('Major League Baseball '!C20-$D$4)^2</f>
        <v>3.8677777777777851</v>
      </c>
      <c r="E24" s="116">
        <f>('Major League Baseball '!D20-$E$4)^2</f>
        <v>3528.3599999999974</v>
      </c>
      <c r="F24" s="116">
        <f>('Major League Baseball '!E20-$F$4)^2</f>
        <v>1539.2544444444457</v>
      </c>
      <c r="G24" s="116">
        <f>('Major League Baseball '!F20-$G$4)^2</f>
        <v>1126.7211111111108</v>
      </c>
      <c r="H24" s="116">
        <f>('Major League Baseball '!G20-$H$4)^2</f>
        <v>22.404444444444454</v>
      </c>
      <c r="I24" s="116">
        <f>('Major League Baseball '!H20-$I$4)^2</f>
        <v>2230.9877777777765</v>
      </c>
      <c r="J24" s="116">
        <f>('Major League Baseball '!I20-$J$4)^2</f>
        <v>5026.8099999999968</v>
      </c>
      <c r="K24" s="116">
        <f>('Major League Baseball '!J20-$K$4)^2</f>
        <v>9.7760444444444566E-2</v>
      </c>
      <c r="L24" s="116">
        <f>('Major League Baseball '!K20-$L$4)^2</f>
        <v>13448.267777777784</v>
      </c>
      <c r="M24" s="116">
        <f>('Major League Baseball '!L20-$M$4)^2</f>
        <v>442.40111111110986</v>
      </c>
    </row>
    <row r="25" spans="2:13" x14ac:dyDescent="0.2">
      <c r="B25" s="11" t="s">
        <v>120</v>
      </c>
      <c r="C25" s="116">
        <f>('Major League Baseball '!B21-$C$4)^2</f>
        <v>48.534444444444468</v>
      </c>
      <c r="D25" s="116">
        <f>('Major League Baseball '!C21-$D$4)^2</f>
        <v>49.467777777777748</v>
      </c>
      <c r="E25" s="116">
        <f>('Major League Baseball '!D21-$E$4)^2</f>
        <v>707.5600000000012</v>
      </c>
      <c r="F25" s="116">
        <f>('Major League Baseball '!E21-$F$4)^2</f>
        <v>1915.5211111111098</v>
      </c>
      <c r="G25" s="116">
        <f>('Major League Baseball '!F21-$G$4)^2</f>
        <v>157.921111111111</v>
      </c>
      <c r="H25" s="116">
        <f>('Major League Baseball '!G21-$H$4)^2</f>
        <v>18.204444444444437</v>
      </c>
      <c r="I25" s="116">
        <f>('Major League Baseball '!H21-$I$4)^2</f>
        <v>138.45444444444476</v>
      </c>
      <c r="J25" s="116">
        <f>('Major League Baseball '!I21-$J$4)^2</f>
        <v>364.81000000000085</v>
      </c>
      <c r="K25" s="116">
        <f>('Major League Baseball '!J21-$K$4)^2</f>
        <v>4.1073777777778091E-2</v>
      </c>
      <c r="L25" s="116">
        <f>('Major League Baseball '!K21-$L$4)^2</f>
        <v>1158.2677777777758</v>
      </c>
      <c r="M25" s="116">
        <f>('Major League Baseball '!L21-$M$4)^2</f>
        <v>3725.0677777777742</v>
      </c>
    </row>
    <row r="26" spans="2:13" x14ac:dyDescent="0.2">
      <c r="B26" s="11" t="s">
        <v>121</v>
      </c>
      <c r="C26" s="116">
        <f>('Major League Baseball '!B22-$C$4)^2</f>
        <v>168.13444444444448</v>
      </c>
      <c r="D26" s="116">
        <f>('Major League Baseball '!C22-$D$4)^2</f>
        <v>169.86777777777772</v>
      </c>
      <c r="E26" s="116">
        <f>('Major League Baseball '!D22-$E$4)^2</f>
        <v>36328.360000000008</v>
      </c>
      <c r="F26" s="116">
        <f>('Major League Baseball '!E22-$F$4)^2</f>
        <v>24575.787777777772</v>
      </c>
      <c r="G26" s="116">
        <f>('Major League Baseball '!F22-$G$4)^2</f>
        <v>377.65444444444461</v>
      </c>
      <c r="H26" s="116">
        <f>('Major League Baseball '!G22-$H$4)^2</f>
        <v>0.53777777777777913</v>
      </c>
      <c r="I26" s="116">
        <f>('Major League Baseball '!H22-$I$4)^2</f>
        <v>1279.2544444444454</v>
      </c>
      <c r="J26" s="116">
        <f>('Major League Baseball '!I22-$J$4)^2</f>
        <v>35006.410000000011</v>
      </c>
      <c r="K26" s="116">
        <f>('Major League Baseball '!J22-$K$4)^2</f>
        <v>7.4711111111109218E-4</v>
      </c>
      <c r="L26" s="116">
        <f>('Major League Baseball '!K22-$L$4)^2</f>
        <v>1766.8011111111086</v>
      </c>
      <c r="M26" s="116">
        <f>('Major League Baseball '!L22-$M$4)^2</f>
        <v>4091.7344444444484</v>
      </c>
    </row>
    <row r="27" spans="2:13" x14ac:dyDescent="0.2">
      <c r="B27" s="11" t="s">
        <v>122</v>
      </c>
      <c r="C27" s="116">
        <f>('Major League Baseball '!B23-$C$4)^2</f>
        <v>25.334444444444426</v>
      </c>
      <c r="D27" s="116">
        <f>('Major League Baseball '!C23-$D$4)^2</f>
        <v>24.667777777777797</v>
      </c>
      <c r="E27" s="116">
        <f>('Major League Baseball '!D23-$E$4)^2</f>
        <v>1324.9599999999984</v>
      </c>
      <c r="F27" s="116">
        <f>('Major League Baseball '!E23-$F$4)^2</f>
        <v>4793.2544444444466</v>
      </c>
      <c r="G27" s="116">
        <f>('Major League Baseball '!F23-$G$4)^2</f>
        <v>133.78777777777768</v>
      </c>
      <c r="H27" s="116">
        <f>('Major League Baseball '!G23-$H$4)^2</f>
        <v>233.07111111111109</v>
      </c>
      <c r="I27" s="116">
        <f>('Major League Baseball '!H23-$I$4)^2</f>
        <v>33.254444444444594</v>
      </c>
      <c r="J27" s="116">
        <f>('Major League Baseball '!I23-$J$4)^2</f>
        <v>954.80999999999858</v>
      </c>
      <c r="K27" s="116">
        <f>('Major League Baseball '!J23-$K$4)^2</f>
        <v>3.3367111111111222E-2</v>
      </c>
      <c r="L27" s="116">
        <f>('Major League Baseball '!K23-$L$4)^2</f>
        <v>35.601111111111472</v>
      </c>
      <c r="M27" s="116">
        <f>('Major League Baseball '!L23-$M$4)^2</f>
        <v>1366.5344444444468</v>
      </c>
    </row>
    <row r="28" spans="2:13" x14ac:dyDescent="0.2">
      <c r="B28" s="11" t="s">
        <v>123</v>
      </c>
      <c r="C28" s="116">
        <f>('Major League Baseball '!B24-$C$4)^2</f>
        <v>63.467777777777805</v>
      </c>
      <c r="D28" s="116">
        <f>('Major League Baseball '!C24-$D$4)^2</f>
        <v>64.534444444444418</v>
      </c>
      <c r="E28" s="116">
        <f>('Major League Baseball '!D24-$E$4)^2</f>
        <v>13133.160000000005</v>
      </c>
      <c r="F28" s="116">
        <f>('Major League Baseball '!E24-$F$4)^2</f>
        <v>3453.5211111111093</v>
      </c>
      <c r="G28" s="116">
        <f>('Major League Baseball '!F24-$G$4)^2</f>
        <v>377.65444444444461</v>
      </c>
      <c r="H28" s="116">
        <f>('Major League Baseball '!G24-$H$4)^2</f>
        <v>94.737777777777794</v>
      </c>
      <c r="I28" s="116">
        <f>('Major League Baseball '!H24-$I$4)^2</f>
        <v>2281.6544444444457</v>
      </c>
      <c r="J28" s="116">
        <f>('Major League Baseball '!I24-$J$4)^2</f>
        <v>11685.610000000004</v>
      </c>
      <c r="K28" s="116">
        <f>('Major League Baseball '!J24-$K$4)^2</f>
        <v>7.1467111111111037E-2</v>
      </c>
      <c r="L28" s="116">
        <f>('Major League Baseball '!K24-$L$4)^2</f>
        <v>485.46777777777646</v>
      </c>
      <c r="M28" s="116">
        <f>('Major League Baseball '!L24-$M$4)^2</f>
        <v>527.46777777777913</v>
      </c>
    </row>
    <row r="29" spans="2:13" x14ac:dyDescent="0.2">
      <c r="B29" s="11" t="s">
        <v>124</v>
      </c>
      <c r="C29" s="116">
        <f>('Major League Baseball '!B25-$C$4)^2</f>
        <v>169.86777777777772</v>
      </c>
      <c r="D29" s="116">
        <f>('Major League Baseball '!C25-$D$4)^2</f>
        <v>168.13444444444448</v>
      </c>
      <c r="E29" s="116">
        <f>('Major League Baseball '!D25-$E$4)^2</f>
        <v>2851.5599999999977</v>
      </c>
      <c r="F29" s="116">
        <f>('Major League Baseball '!E25-$F$4)^2</f>
        <v>1312.8544444444456</v>
      </c>
      <c r="G29" s="116">
        <f>('Major League Baseball '!F25-$G$4)^2</f>
        <v>238.18777777777788</v>
      </c>
      <c r="H29" s="116">
        <f>('Major League Baseball '!G25-$H$4)^2</f>
        <v>7.1111111111110611E-2</v>
      </c>
      <c r="I29" s="116">
        <f>('Major League Baseball '!H25-$I$4)^2</f>
        <v>296.9877777777773</v>
      </c>
      <c r="J29" s="116">
        <f>('Major League Baseball '!I25-$J$4)^2</f>
        <v>2294.409999999998</v>
      </c>
      <c r="K29" s="116">
        <f>('Major League Baseball '!J25-$K$4)^2</f>
        <v>0.21840044444444365</v>
      </c>
      <c r="L29" s="116">
        <f>('Major League Baseball '!K25-$L$4)^2</f>
        <v>322.80111111111222</v>
      </c>
      <c r="M29" s="116">
        <f>('Major League Baseball '!L25-$M$4)^2</f>
        <v>5770.9344444444487</v>
      </c>
    </row>
    <row r="30" spans="2:13" x14ac:dyDescent="0.2">
      <c r="B30" s="11" t="s">
        <v>125</v>
      </c>
      <c r="C30" s="116">
        <f>('Major League Baseball '!B26-$C$4)^2</f>
        <v>63.467777777777805</v>
      </c>
      <c r="D30" s="116">
        <f>('Major League Baseball '!C26-$D$4)^2</f>
        <v>49.467777777777748</v>
      </c>
      <c r="E30" s="116">
        <f>('Major League Baseball '!D26-$E$4)^2</f>
        <v>1324.9599999999984</v>
      </c>
      <c r="F30" s="116">
        <f>('Major League Baseball '!E26-$F$4)^2</f>
        <v>8323.521111111113</v>
      </c>
      <c r="G30" s="116">
        <f>('Major League Baseball '!F26-$G$4)^2</f>
        <v>238.18777777777788</v>
      </c>
      <c r="H30" s="116">
        <f>('Major League Baseball '!G26-$H$4)^2</f>
        <v>7.1111111111110611E-2</v>
      </c>
      <c r="I30" s="116">
        <f>('Major League Baseball '!H26-$I$4)^2</f>
        <v>33.254444444444594</v>
      </c>
      <c r="J30" s="116">
        <f>('Major League Baseball '!I26-$J$4)^2</f>
        <v>1436.4099999999983</v>
      </c>
      <c r="K30" s="116">
        <f>('Major League Baseball '!J26-$K$4)^2</f>
        <v>0.58166044444444498</v>
      </c>
      <c r="L30" s="116">
        <f>('Major League Baseball '!K26-$L$4)^2</f>
        <v>3839.8677777777816</v>
      </c>
      <c r="M30" s="116">
        <f>('Major League Baseball '!L26-$M$4)^2</f>
        <v>3973.2011111111074</v>
      </c>
    </row>
    <row r="31" spans="2:13" x14ac:dyDescent="0.2">
      <c r="B31" s="11" t="s">
        <v>126</v>
      </c>
      <c r="C31" s="116">
        <f>('Major League Baseball '!B27-$C$4)^2</f>
        <v>100.66777777777774</v>
      </c>
      <c r="D31" s="116">
        <f>('Major League Baseball '!C27-$D$4)^2</f>
        <v>99.334444444444486</v>
      </c>
      <c r="E31" s="116">
        <f>('Major League Baseball '!D27-$E$4)^2</f>
        <v>8911.3599999999951</v>
      </c>
      <c r="F31" s="116">
        <f>('Major League Baseball '!E27-$F$4)^2</f>
        <v>8506.9877777777801</v>
      </c>
      <c r="G31" s="116">
        <f>('Major League Baseball '!F27-$G$4)^2</f>
        <v>1565.5211111111107</v>
      </c>
      <c r="H31" s="116">
        <f>('Major League Baseball '!G27-$H$4)^2</f>
        <v>32.871111111111119</v>
      </c>
      <c r="I31" s="116">
        <f>('Major League Baseball '!H27-$I$4)^2</f>
        <v>1171.9211111111101</v>
      </c>
      <c r="J31" s="116">
        <f>('Major League Baseball '!I27-$J$4)^2</f>
        <v>10180.809999999996</v>
      </c>
      <c r="K31" s="116">
        <f>('Major League Baseball '!J27-$K$4)^2</f>
        <v>7.4347111111111197E-2</v>
      </c>
      <c r="L31" s="116">
        <f>('Major League Baseball '!K27-$L$4)^2</f>
        <v>3252.8011111111077</v>
      </c>
      <c r="M31" s="116">
        <f>('Major League Baseball '!L27-$M$4)^2</f>
        <v>254.9344444444454</v>
      </c>
    </row>
    <row r="32" spans="2:13" x14ac:dyDescent="0.2">
      <c r="B32" s="11" t="s">
        <v>127</v>
      </c>
      <c r="C32" s="116">
        <f>('Major League Baseball '!B28-$C$4)^2</f>
        <v>48.534444444444468</v>
      </c>
      <c r="D32" s="116">
        <f>('Major League Baseball '!C28-$D$4)^2</f>
        <v>49.467777777777748</v>
      </c>
      <c r="E32" s="116">
        <f>('Major League Baseball '!D28-$E$4)^2</f>
        <v>275.56000000000074</v>
      </c>
      <c r="F32" s="116">
        <f>('Major League Baseball '!E28-$F$4)^2</f>
        <v>16839.387777777774</v>
      </c>
      <c r="G32" s="116">
        <f>('Major League Baseball '!F28-$G$4)^2</f>
        <v>509.25444444444429</v>
      </c>
      <c r="H32" s="116">
        <f>('Major League Baseball '!G28-$H$4)^2</f>
        <v>85.871111111111091</v>
      </c>
      <c r="I32" s="116">
        <f>('Major League Baseball '!H28-$I$4)^2</f>
        <v>149.65444444444412</v>
      </c>
      <c r="J32" s="116">
        <f>('Major League Baseball '!I28-$J$4)^2</f>
        <v>146.41000000000054</v>
      </c>
      <c r="K32" s="116">
        <f>('Major League Baseball '!J28-$K$4)^2</f>
        <v>7.1467111111111037E-2</v>
      </c>
      <c r="L32" s="116">
        <f>('Major League Baseball '!K28-$L$4)^2</f>
        <v>100.66777777777718</v>
      </c>
      <c r="M32" s="116">
        <f>('Major League Baseball '!L28-$M$4)^2</f>
        <v>2805.4677777777811</v>
      </c>
    </row>
    <row r="33" spans="2:13" x14ac:dyDescent="0.2">
      <c r="B33" s="11" t="s">
        <v>128</v>
      </c>
      <c r="C33" s="116">
        <f>('Major League Baseball '!B29-$C$4)^2</f>
        <v>9.2011111111110999</v>
      </c>
      <c r="D33" s="116">
        <f>('Major League Baseball '!C29-$D$4)^2</f>
        <v>8.8011111111111227</v>
      </c>
      <c r="E33" s="116">
        <f>('Major League Baseball '!D29-$E$4)^2</f>
        <v>2745.7599999999975</v>
      </c>
      <c r="F33" s="116">
        <f>('Major League Baseball '!E29-$F$4)^2</f>
        <v>189.52111111111068</v>
      </c>
      <c r="G33" s="116">
        <f>('Major League Baseball '!F29-$G$4)^2</f>
        <v>759.92111111111092</v>
      </c>
      <c r="H33" s="116">
        <f>('Major League Baseball '!G29-$H$4)^2</f>
        <v>333.67111111111109</v>
      </c>
      <c r="I33" s="116">
        <f>('Major League Baseball '!H29-$I$4)^2</f>
        <v>587.25444444444383</v>
      </c>
      <c r="J33" s="116">
        <f>('Major League Baseball '!I29-$J$4)^2</f>
        <v>2693.6099999999979</v>
      </c>
      <c r="K33" s="116">
        <f>('Major League Baseball '!J29-$K$4)^2</f>
        <v>3.5093777777777703E-2</v>
      </c>
      <c r="L33" s="116">
        <f>('Major League Baseball '!K29-$L$4)^2</f>
        <v>727.20111111111271</v>
      </c>
      <c r="M33" s="116">
        <f>('Major League Baseball '!L29-$M$4)^2</f>
        <v>16375.467777777785</v>
      </c>
    </row>
    <row r="34" spans="2:13" x14ac:dyDescent="0.2">
      <c r="B34" s="11" t="s">
        <v>129</v>
      </c>
      <c r="C34" s="116">
        <f>('Major League Baseball '!B30-$C$4)^2</f>
        <v>226.00111111111104</v>
      </c>
      <c r="D34" s="116">
        <f>('Major League Baseball '!C30-$D$4)^2</f>
        <v>224.00111111111116</v>
      </c>
      <c r="E34" s="116">
        <f>('Major League Baseball '!D30-$E$4)^2</f>
        <v>21.16000000000021</v>
      </c>
      <c r="F34" s="116">
        <f>('Major League Baseball '!E30-$F$4)^2</f>
        <v>0.58777777777775453</v>
      </c>
      <c r="G34" s="116">
        <f>('Major League Baseball '!F30-$G$4)^2</f>
        <v>242.32111111111098</v>
      </c>
      <c r="H34" s="116">
        <f>('Major League Baseball '!G30-$H$4)^2</f>
        <v>22.404444444444454</v>
      </c>
      <c r="I34" s="116">
        <f>('Major League Baseball '!H30-$I$4)^2</f>
        <v>473.78777777777833</v>
      </c>
      <c r="J34" s="116">
        <f>('Major League Baseball '!I30-$J$4)^2</f>
        <v>65.610000000000369</v>
      </c>
      <c r="K34" s="116">
        <f>('Major League Baseball '!J30-$K$4)^2</f>
        <v>1.1392004444444437</v>
      </c>
      <c r="L34" s="116">
        <f>('Major League Baseball '!K30-$L$4)^2</f>
        <v>1026.1344444444426</v>
      </c>
      <c r="M34" s="116">
        <f>('Major League Baseball '!L30-$M$4)^2</f>
        <v>14649.067777777771</v>
      </c>
    </row>
    <row r="35" spans="2:13" x14ac:dyDescent="0.2">
      <c r="B35" s="11" t="s">
        <v>130</v>
      </c>
      <c r="C35" s="116">
        <f>('Major League Baseball '!B31-$C$4)^2</f>
        <v>36.401111111111085</v>
      </c>
      <c r="D35" s="116">
        <f>('Major League Baseball '!C31-$D$4)^2</f>
        <v>35.60111111111113</v>
      </c>
      <c r="E35" s="116">
        <f>('Major League Baseball '!D31-$E$4)^2</f>
        <v>1489.9600000000019</v>
      </c>
      <c r="F35" s="116">
        <f>('Major League Baseball '!E31-$F$4)^2</f>
        <v>1539.2544444444457</v>
      </c>
      <c r="G35" s="116">
        <f>('Major League Baseball '!F31-$G$4)^2</f>
        <v>73.387777777777714</v>
      </c>
      <c r="H35" s="116">
        <f>('Major League Baseball '!G31-$H$4)^2</f>
        <v>22.404444444444454</v>
      </c>
      <c r="I35" s="116">
        <f>('Major League Baseball '!H31-$I$4)^2</f>
        <v>189.52111111111148</v>
      </c>
      <c r="J35" s="116">
        <f>('Major League Baseball '!I31-$J$4)^2</f>
        <v>681.21000000000117</v>
      </c>
      <c r="K35" s="116">
        <f>('Major League Baseball '!J31-$K$4)^2</f>
        <v>8.2560444444444117E-2</v>
      </c>
      <c r="L35" s="116">
        <f>('Major League Baseball '!K31-$L$4)^2</f>
        <v>17432.801111111105</v>
      </c>
      <c r="M35" s="116">
        <f>('Major League Baseball '!L31-$M$4)^2</f>
        <v>9402.5344444444509</v>
      </c>
    </row>
    <row r="36" spans="2:13" x14ac:dyDescent="0.2">
      <c r="B36" s="11" t="s">
        <v>131</v>
      </c>
      <c r="C36" s="116">
        <f>('Major League Baseball '!B32-$C$4)^2</f>
        <v>3.8677777777777851</v>
      </c>
      <c r="D36" s="116">
        <f>('Major League Baseball '!C32-$D$4)^2</f>
        <v>4.134444444444437</v>
      </c>
      <c r="E36" s="116">
        <f>('Major League Baseball '!D32-$E$4)^2</f>
        <v>595.35999999999888</v>
      </c>
      <c r="F36" s="116">
        <f>('Major League Baseball '!E32-$F$4)^2</f>
        <v>4255.3877777777798</v>
      </c>
      <c r="G36" s="116">
        <f>('Major League Baseball '!F32-$G$4)^2</f>
        <v>1401.2544444444447</v>
      </c>
      <c r="H36" s="116">
        <f>('Major League Baseball '!G32-$H$4)^2</f>
        <v>52.804444444444428</v>
      </c>
      <c r="I36" s="116">
        <f>('Major League Baseball '!H32-$I$4)^2</f>
        <v>5.4444444444438252E-2</v>
      </c>
      <c r="J36" s="116">
        <f>('Major League Baseball '!I32-$J$4)^2</f>
        <v>524.40999999999894</v>
      </c>
      <c r="K36" s="116">
        <f>('Major League Baseball '!J32-$K$4)^2</f>
        <v>0.21406044444444497</v>
      </c>
      <c r="L36" s="116">
        <f>('Major League Baseball '!K32-$L$4)^2</f>
        <v>3245.2011111111146</v>
      </c>
      <c r="M36" s="116">
        <f>('Major League Baseball '!L32-$M$4)^2</f>
        <v>35.601111111111472</v>
      </c>
    </row>
    <row r="37" spans="2:13" x14ac:dyDescent="0.2">
      <c r="B37" s="11" t="s">
        <v>132</v>
      </c>
      <c r="C37" s="116">
        <f>('Major League Baseball '!B33-$C$4)^2</f>
        <v>64.534444444444418</v>
      </c>
      <c r="D37" s="116">
        <f>('Major League Baseball '!C33-$D$4)^2</f>
        <v>63.467777777777805</v>
      </c>
      <c r="E37" s="116">
        <f>('Major League Baseball '!D33-$E$4)^2</f>
        <v>10899.359999999995</v>
      </c>
      <c r="F37" s="116">
        <f>('Major League Baseball '!E33-$F$4)^2</f>
        <v>7095.2544444444466</v>
      </c>
      <c r="G37" s="116">
        <f>('Major League Baseball '!F33-$G$4)^2</f>
        <v>5.9211111111111299</v>
      </c>
      <c r="H37" s="116">
        <f>('Major League Baseball '!G33-$H$4)^2</f>
        <v>7.1111111111110611E-2</v>
      </c>
      <c r="I37" s="116">
        <f>('Major League Baseball '!H33-$I$4)^2</f>
        <v>1783.6544444444432</v>
      </c>
      <c r="J37" s="116">
        <f>('Major League Baseball '!I33-$J$4)^2</f>
        <v>9196.8099999999959</v>
      </c>
      <c r="K37" s="116">
        <f>('Major League Baseball '!J33-$K$4)^2</f>
        <v>1.3767111111110997E-2</v>
      </c>
      <c r="L37" s="116">
        <f>('Major League Baseball '!K33-$L$4)^2</f>
        <v>1938.9344444444419</v>
      </c>
      <c r="M37" s="116">
        <f>('Major League Baseball '!L33-$M$4)^2</f>
        <v>20154.534444444453</v>
      </c>
    </row>
  </sheetData>
  <mergeCells count="1">
    <mergeCell ref="C7:M7"/>
  </mergeCells>
  <phoneticPr fontId="17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0"/>
  <sheetViews>
    <sheetView topLeftCell="A4" zoomScale="70" zoomScaleNormal="70" workbookViewId="0">
      <selection activeCell="I30" sqref="I30"/>
    </sheetView>
  </sheetViews>
  <sheetFormatPr defaultRowHeight="15" x14ac:dyDescent="0.25"/>
  <cols>
    <col min="9" max="9" width="19.5703125" customWidth="1"/>
  </cols>
  <sheetData>
    <row r="1" spans="1:11" x14ac:dyDescent="0.25">
      <c r="A1" s="114" t="s">
        <v>162</v>
      </c>
      <c r="B1" s="3"/>
      <c r="C1" s="3"/>
      <c r="D1" s="77"/>
      <c r="E1" s="3"/>
    </row>
    <row r="2" spans="1:11" x14ac:dyDescent="0.25">
      <c r="A2" s="78"/>
      <c r="B2" s="3"/>
      <c r="C2" s="3"/>
      <c r="D2" s="77"/>
      <c r="E2" s="3"/>
    </row>
    <row r="3" spans="1:11" ht="64.5" x14ac:dyDescent="0.25">
      <c r="A3" s="79"/>
      <c r="B3" s="79"/>
      <c r="C3" s="79"/>
      <c r="D3" s="80" t="s">
        <v>165</v>
      </c>
      <c r="E3" s="79"/>
      <c r="G3" t="s">
        <v>165</v>
      </c>
      <c r="H3" t="s">
        <v>133</v>
      </c>
      <c r="I3" s="62" t="s">
        <v>186</v>
      </c>
      <c r="J3" t="s">
        <v>188</v>
      </c>
      <c r="K3" t="s">
        <v>189</v>
      </c>
    </row>
    <row r="4" spans="1:11" x14ac:dyDescent="0.25">
      <c r="A4" s="81"/>
      <c r="B4" s="81"/>
      <c r="C4" s="82"/>
      <c r="D4" s="83">
        <v>2</v>
      </c>
      <c r="E4" s="81"/>
      <c r="G4">
        <v>0</v>
      </c>
      <c r="H4">
        <f>COUNTIF($D$4:$D$37,"0")</f>
        <v>1</v>
      </c>
      <c r="I4">
        <f t="shared" ref="I4:I11" si="0">H4*G4</f>
        <v>0</v>
      </c>
      <c r="J4">
        <f t="shared" ref="J4:J11" si="1">(G4-$I$16)^2</f>
        <v>8.1392733564013842</v>
      </c>
      <c r="K4">
        <f>J4*H4</f>
        <v>8.1392733564013842</v>
      </c>
    </row>
    <row r="5" spans="1:11" x14ac:dyDescent="0.25">
      <c r="A5" s="81"/>
      <c r="B5" s="81"/>
      <c r="C5" s="82"/>
      <c r="D5" s="83">
        <v>4</v>
      </c>
      <c r="E5" s="81"/>
      <c r="G5">
        <v>1</v>
      </c>
      <c r="H5">
        <f>COUNTIF($D$4:$D$37,"1")</f>
        <v>7</v>
      </c>
      <c r="I5">
        <f t="shared" si="0"/>
        <v>7</v>
      </c>
      <c r="J5">
        <f t="shared" si="1"/>
        <v>3.433391003460208</v>
      </c>
      <c r="K5">
        <f t="shared" ref="K5:K11" si="2">H5*J5</f>
        <v>24.033737024221455</v>
      </c>
    </row>
    <row r="6" spans="1:11" x14ac:dyDescent="0.25">
      <c r="A6" s="81"/>
      <c r="B6" s="81"/>
      <c r="C6" s="82"/>
      <c r="D6" s="83">
        <v>2</v>
      </c>
      <c r="E6" s="81"/>
      <c r="G6">
        <v>2</v>
      </c>
      <c r="H6">
        <f>COUNTIF($D$4:$D$37,"2")</f>
        <v>13</v>
      </c>
      <c r="I6">
        <f t="shared" si="0"/>
        <v>26</v>
      </c>
      <c r="J6">
        <f t="shared" si="1"/>
        <v>0.72750865051903124</v>
      </c>
      <c r="K6">
        <f t="shared" si="2"/>
        <v>9.4576124567474054</v>
      </c>
    </row>
    <row r="7" spans="1:11" x14ac:dyDescent="0.25">
      <c r="A7" s="81"/>
      <c r="B7" s="81"/>
      <c r="C7" s="82"/>
      <c r="D7" s="83">
        <v>4</v>
      </c>
      <c r="E7" s="81"/>
      <c r="G7">
        <v>3</v>
      </c>
      <c r="H7">
        <f>COUNTIF($D$4:$D$37,"3")</f>
        <v>1</v>
      </c>
      <c r="I7">
        <f t="shared" si="0"/>
        <v>3</v>
      </c>
      <c r="J7">
        <f t="shared" si="1"/>
        <v>2.1626297577854649E-2</v>
      </c>
      <c r="K7">
        <f t="shared" si="2"/>
        <v>2.1626297577854649E-2</v>
      </c>
    </row>
    <row r="8" spans="1:11" x14ac:dyDescent="0.25">
      <c r="A8" s="81"/>
      <c r="B8" s="81"/>
      <c r="C8" s="82"/>
      <c r="D8" s="83">
        <v>2</v>
      </c>
      <c r="E8" s="81"/>
      <c r="G8">
        <v>4</v>
      </c>
      <c r="H8">
        <f>COUNTIF($D$4:$D$37,"4")</f>
        <v>4</v>
      </c>
      <c r="I8">
        <f t="shared" si="0"/>
        <v>16</v>
      </c>
      <c r="J8">
        <f t="shared" si="1"/>
        <v>1.3157439446366781</v>
      </c>
      <c r="K8">
        <f t="shared" si="2"/>
        <v>5.2629757785467124</v>
      </c>
    </row>
    <row r="9" spans="1:11" x14ac:dyDescent="0.25">
      <c r="A9" s="81"/>
      <c r="B9" s="81"/>
      <c r="C9" s="82"/>
      <c r="D9" s="83">
        <v>1</v>
      </c>
      <c r="E9" s="81"/>
      <c r="G9">
        <v>5</v>
      </c>
      <c r="H9">
        <f>COUNTIF($D$4:$D$37,"5")</f>
        <v>4</v>
      </c>
      <c r="I9">
        <f t="shared" si="0"/>
        <v>20</v>
      </c>
      <c r="J9">
        <f t="shared" si="1"/>
        <v>4.609861591695501</v>
      </c>
      <c r="K9">
        <f t="shared" si="2"/>
        <v>18.439446366782004</v>
      </c>
    </row>
    <row r="10" spans="1:11" x14ac:dyDescent="0.25">
      <c r="A10" s="81"/>
      <c r="B10" s="81"/>
      <c r="C10" s="82"/>
      <c r="D10" s="83">
        <v>4</v>
      </c>
      <c r="E10" s="81"/>
      <c r="G10">
        <v>6</v>
      </c>
      <c r="H10">
        <f>COUNTIF($D$4:$D$37,"6")</f>
        <v>3</v>
      </c>
      <c r="I10">
        <f t="shared" si="0"/>
        <v>18</v>
      </c>
      <c r="J10">
        <f t="shared" si="1"/>
        <v>9.9039792387543244</v>
      </c>
      <c r="K10">
        <f t="shared" si="2"/>
        <v>29.711937716262973</v>
      </c>
    </row>
    <row r="11" spans="1:11" x14ac:dyDescent="0.25">
      <c r="A11" s="81"/>
      <c r="B11" s="81"/>
      <c r="C11" s="82"/>
      <c r="D11" s="83">
        <v>1</v>
      </c>
      <c r="E11" s="81"/>
      <c r="G11">
        <v>7</v>
      </c>
      <c r="H11">
        <f>COUNTIF($D$4:$D$37,"7")</f>
        <v>1</v>
      </c>
      <c r="I11">
        <f t="shared" si="0"/>
        <v>7</v>
      </c>
      <c r="J11">
        <f t="shared" si="1"/>
        <v>17.198096885813143</v>
      </c>
      <c r="K11">
        <f t="shared" si="2"/>
        <v>17.198096885813143</v>
      </c>
    </row>
    <row r="12" spans="1:11" x14ac:dyDescent="0.25">
      <c r="A12" s="81"/>
      <c r="B12" s="81"/>
      <c r="C12" s="82"/>
      <c r="D12" s="83">
        <v>5</v>
      </c>
      <c r="E12" s="81"/>
    </row>
    <row r="13" spans="1:11" x14ac:dyDescent="0.25">
      <c r="A13" s="81"/>
      <c r="B13" s="81"/>
      <c r="C13" s="82"/>
      <c r="D13" s="83">
        <v>1</v>
      </c>
      <c r="E13" s="81"/>
      <c r="H13">
        <f>SUM(H4:H11)</f>
        <v>34</v>
      </c>
      <c r="I13">
        <f>SUM(I5:I11)</f>
        <v>97</v>
      </c>
      <c r="K13">
        <f>SUM(K4:K11)</f>
        <v>112.26470588235294</v>
      </c>
    </row>
    <row r="14" spans="1:11" x14ac:dyDescent="0.25">
      <c r="A14" s="81"/>
      <c r="B14" s="81"/>
      <c r="C14" s="82"/>
      <c r="D14" s="83">
        <v>2</v>
      </c>
      <c r="E14" s="81"/>
      <c r="H14" t="s">
        <v>187</v>
      </c>
    </row>
    <row r="15" spans="1:11" x14ac:dyDescent="0.25">
      <c r="A15" s="81"/>
      <c r="B15" s="81"/>
      <c r="C15" s="82"/>
      <c r="D15" s="83">
        <v>1</v>
      </c>
      <c r="E15" s="81"/>
    </row>
    <row r="16" spans="1:11" x14ac:dyDescent="0.25">
      <c r="A16" s="81"/>
      <c r="B16" s="81"/>
      <c r="C16" s="82"/>
      <c r="D16" s="83">
        <v>5</v>
      </c>
      <c r="E16" s="81"/>
      <c r="I16">
        <f>I13/H13</f>
        <v>2.8529411764705883</v>
      </c>
    </row>
    <row r="17" spans="1:18" x14ac:dyDescent="0.25">
      <c r="A17" s="81"/>
      <c r="B17" s="81"/>
      <c r="C17" s="82"/>
      <c r="D17" s="83">
        <v>2</v>
      </c>
      <c r="E17" s="81"/>
    </row>
    <row r="18" spans="1:18" x14ac:dyDescent="0.25">
      <c r="A18" s="81"/>
      <c r="B18" s="81"/>
      <c r="C18" s="82"/>
      <c r="D18" s="83">
        <v>2</v>
      </c>
      <c r="E18" s="81"/>
      <c r="H18" t="s">
        <v>190</v>
      </c>
    </row>
    <row r="19" spans="1:18" x14ac:dyDescent="0.25">
      <c r="A19" s="81"/>
      <c r="B19" s="81"/>
      <c r="C19" s="82"/>
      <c r="D19" s="83">
        <v>1</v>
      </c>
      <c r="E19" s="81"/>
    </row>
    <row r="20" spans="1:18" x14ac:dyDescent="0.25">
      <c r="A20" s="81"/>
      <c r="B20" s="81"/>
      <c r="C20" s="82"/>
      <c r="D20" s="83">
        <v>2</v>
      </c>
      <c r="E20" s="81"/>
    </row>
    <row r="21" spans="1:18" x14ac:dyDescent="0.25">
      <c r="A21" s="81"/>
      <c r="B21" s="81"/>
      <c r="C21" s="82"/>
      <c r="D21" s="83">
        <v>2</v>
      </c>
      <c r="E21" s="81"/>
      <c r="I21">
        <f>SQRT(K13/(H13-1))</f>
        <v>1.8444405071223429</v>
      </c>
    </row>
    <row r="22" spans="1:18" x14ac:dyDescent="0.25">
      <c r="A22" s="81"/>
      <c r="B22" s="81"/>
      <c r="C22" s="82"/>
      <c r="D22" s="83">
        <v>3</v>
      </c>
      <c r="E22" s="81"/>
    </row>
    <row r="23" spans="1:18" x14ac:dyDescent="0.25">
      <c r="A23" s="81"/>
      <c r="B23" s="81"/>
      <c r="C23" s="82"/>
      <c r="D23" s="83">
        <v>2</v>
      </c>
      <c r="E23" s="81"/>
    </row>
    <row r="24" spans="1:18" x14ac:dyDescent="0.25">
      <c r="A24" s="81"/>
      <c r="B24" s="81"/>
      <c r="C24" s="82"/>
      <c r="D24" s="83">
        <v>2</v>
      </c>
      <c r="E24" s="81"/>
      <c r="H24" s="72" t="s">
        <v>191</v>
      </c>
      <c r="I24" s="72"/>
      <c r="J24" s="72"/>
      <c r="K24" s="72"/>
      <c r="L24" s="72"/>
      <c r="M24" s="72"/>
      <c r="N24" s="72"/>
      <c r="O24" s="72"/>
      <c r="P24" s="72"/>
      <c r="Q24" s="72"/>
      <c r="R24" s="72"/>
    </row>
    <row r="25" spans="1:18" x14ac:dyDescent="0.25">
      <c r="A25" s="81"/>
      <c r="B25" s="81"/>
      <c r="C25" s="82"/>
      <c r="D25" s="83">
        <v>2</v>
      </c>
      <c r="E25" s="81"/>
    </row>
    <row r="26" spans="1:18" x14ac:dyDescent="0.25">
      <c r="A26" s="81"/>
      <c r="B26" s="81"/>
      <c r="C26" s="82"/>
      <c r="D26" s="83">
        <v>1</v>
      </c>
      <c r="E26" s="81"/>
    </row>
    <row r="27" spans="1:18" x14ac:dyDescent="0.25">
      <c r="A27" s="81"/>
      <c r="B27" s="81"/>
      <c r="C27" s="82"/>
      <c r="D27" s="83">
        <v>5</v>
      </c>
      <c r="E27" s="81"/>
    </row>
    <row r="28" spans="1:18" x14ac:dyDescent="0.25">
      <c r="A28" s="81"/>
      <c r="B28" s="81"/>
      <c r="C28" s="82"/>
      <c r="D28" s="83">
        <v>0</v>
      </c>
      <c r="E28" s="81"/>
    </row>
    <row r="29" spans="1:18" x14ac:dyDescent="0.25">
      <c r="A29" s="81"/>
      <c r="B29" s="81"/>
      <c r="C29" s="82"/>
      <c r="D29" s="83">
        <v>6</v>
      </c>
      <c r="E29" s="81"/>
    </row>
    <row r="30" spans="1:18" x14ac:dyDescent="0.25">
      <c r="A30" s="81"/>
      <c r="B30" s="81"/>
      <c r="C30" s="82"/>
      <c r="D30" s="83">
        <v>7</v>
      </c>
      <c r="E30" s="81"/>
    </row>
    <row r="31" spans="1:18" x14ac:dyDescent="0.25">
      <c r="A31" s="81"/>
      <c r="B31" s="81"/>
      <c r="C31" s="82"/>
      <c r="D31" s="83">
        <v>6</v>
      </c>
      <c r="E31" s="81"/>
    </row>
    <row r="32" spans="1:18" x14ac:dyDescent="0.25">
      <c r="A32" s="81"/>
      <c r="B32" s="81"/>
      <c r="C32" s="82"/>
      <c r="D32" s="83">
        <v>4</v>
      </c>
      <c r="E32" s="81"/>
    </row>
    <row r="33" spans="1:5" x14ac:dyDescent="0.25">
      <c r="A33" s="81"/>
      <c r="B33" s="81"/>
      <c r="C33" s="82"/>
      <c r="D33" s="83">
        <v>5</v>
      </c>
      <c r="E33" s="81"/>
    </row>
    <row r="34" spans="1:5" x14ac:dyDescent="0.25">
      <c r="A34" s="81"/>
      <c r="B34" s="81"/>
      <c r="C34" s="82"/>
      <c r="D34" s="83">
        <v>2</v>
      </c>
      <c r="E34" s="81"/>
    </row>
    <row r="35" spans="1:5" x14ac:dyDescent="0.25">
      <c r="A35" s="81"/>
      <c r="B35" s="81"/>
      <c r="C35" s="82"/>
      <c r="D35" s="83">
        <v>1</v>
      </c>
      <c r="E35" s="81"/>
    </row>
    <row r="36" spans="1:5" x14ac:dyDescent="0.25">
      <c r="A36" s="81"/>
      <c r="B36" s="81"/>
      <c r="C36" s="82"/>
      <c r="D36" s="83">
        <v>2</v>
      </c>
      <c r="E36" s="81"/>
    </row>
    <row r="37" spans="1:5" x14ac:dyDescent="0.25">
      <c r="A37" s="81"/>
      <c r="B37" s="81"/>
      <c r="C37" s="82"/>
      <c r="D37" s="83">
        <v>6</v>
      </c>
      <c r="E37" s="81"/>
    </row>
    <row r="39" spans="1:5" x14ac:dyDescent="0.25">
      <c r="C39" t="s">
        <v>187</v>
      </c>
      <c r="D39">
        <f>AVERAGE(D4:D37)</f>
        <v>2.8529411764705883</v>
      </c>
    </row>
    <row r="40" spans="1:5" x14ac:dyDescent="0.25">
      <c r="C40" t="s">
        <v>144</v>
      </c>
      <c r="D40">
        <f>_xlfn.STDEV.S(D4:D37)</f>
        <v>1.8444405071223429</v>
      </c>
    </row>
  </sheetData>
  <phoneticPr fontId="17" type="noConversion"/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H23" sqref="H23"/>
    </sheetView>
  </sheetViews>
  <sheetFormatPr defaultRowHeight="15" x14ac:dyDescent="0.25"/>
  <cols>
    <col min="6" max="6" width="10.5703125" bestFit="1" customWidth="1"/>
  </cols>
  <sheetData>
    <row r="1" spans="1:7" x14ac:dyDescent="0.25">
      <c r="A1" s="7" t="s">
        <v>0</v>
      </c>
    </row>
    <row r="3" spans="1:7" x14ac:dyDescent="0.25">
      <c r="B3" s="1" t="s">
        <v>2</v>
      </c>
      <c r="C3" s="1" t="s">
        <v>3</v>
      </c>
      <c r="D3" s="1" t="s">
        <v>4</v>
      </c>
      <c r="E3" s="1" t="s">
        <v>5</v>
      </c>
      <c r="F3" s="2" t="s">
        <v>6</v>
      </c>
      <c r="G3" s="1" t="s">
        <v>1</v>
      </c>
    </row>
    <row r="4" spans="1:7" x14ac:dyDescent="0.25">
      <c r="B4" s="4" t="s">
        <v>7</v>
      </c>
      <c r="C4" s="4" t="s">
        <v>8</v>
      </c>
      <c r="D4" s="4" t="s">
        <v>8</v>
      </c>
      <c r="E4" s="5">
        <v>0.44400000000000001</v>
      </c>
      <c r="F4" s="6">
        <v>201500</v>
      </c>
      <c r="G4" s="3">
        <v>7</v>
      </c>
    </row>
    <row r="5" spans="1:7" x14ac:dyDescent="0.25">
      <c r="B5" s="4" t="s">
        <v>7</v>
      </c>
      <c r="C5" s="4" t="s">
        <v>8</v>
      </c>
      <c r="D5" s="4" t="s">
        <v>8</v>
      </c>
      <c r="E5" s="5">
        <v>0.54200000000000004</v>
      </c>
      <c r="F5" s="6">
        <v>129000</v>
      </c>
      <c r="G5" s="3">
        <v>8</v>
      </c>
    </row>
    <row r="6" spans="1:7" x14ac:dyDescent="0.25">
      <c r="B6" s="4" t="s">
        <v>7</v>
      </c>
      <c r="C6" s="4" t="s">
        <v>8</v>
      </c>
      <c r="D6" s="4" t="s">
        <v>8</v>
      </c>
      <c r="E6" s="5">
        <v>0.60699999999999998</v>
      </c>
      <c r="F6" s="6">
        <v>101100</v>
      </c>
      <c r="G6" s="3">
        <v>4</v>
      </c>
    </row>
    <row r="7" spans="1:7" x14ac:dyDescent="0.25">
      <c r="B7" s="4" t="s">
        <v>7</v>
      </c>
      <c r="C7" s="4" t="s">
        <v>9</v>
      </c>
      <c r="D7" s="4" t="s">
        <v>9</v>
      </c>
      <c r="E7" s="5">
        <v>0.42599999999999999</v>
      </c>
      <c r="F7" s="6">
        <v>99700</v>
      </c>
      <c r="G7" s="3">
        <v>8</v>
      </c>
    </row>
    <row r="8" spans="1:7" x14ac:dyDescent="0.25">
      <c r="B8" s="4" t="s">
        <v>7</v>
      </c>
      <c r="C8" s="4" t="s">
        <v>8</v>
      </c>
      <c r="D8" s="4" t="s">
        <v>9</v>
      </c>
      <c r="E8" s="5">
        <v>0.68299999999999994</v>
      </c>
      <c r="F8" s="6">
        <v>98100</v>
      </c>
      <c r="G8" s="3">
        <v>6</v>
      </c>
    </row>
    <row r="9" spans="1:7" x14ac:dyDescent="0.25">
      <c r="B9" s="4" t="s">
        <v>7</v>
      </c>
      <c r="C9" s="4" t="s">
        <v>9</v>
      </c>
      <c r="D9" s="4" t="s">
        <v>9</v>
      </c>
      <c r="E9" s="5">
        <v>0.379</v>
      </c>
      <c r="F9" s="6">
        <v>93900</v>
      </c>
      <c r="G9" s="3">
        <v>6</v>
      </c>
    </row>
    <row r="10" spans="1:7" x14ac:dyDescent="0.25">
      <c r="B10" s="4" t="s">
        <v>7</v>
      </c>
      <c r="C10" s="4" t="s">
        <v>9</v>
      </c>
      <c r="D10" s="4" t="s">
        <v>9</v>
      </c>
      <c r="E10" s="5">
        <v>0.29499999999999998</v>
      </c>
      <c r="F10" s="6">
        <v>90800</v>
      </c>
      <c r="G10" s="3">
        <v>2</v>
      </c>
    </row>
    <row r="11" spans="1:7" x14ac:dyDescent="0.25">
      <c r="B11" s="4" t="s">
        <v>7</v>
      </c>
      <c r="C11" s="4" t="s">
        <v>9</v>
      </c>
      <c r="D11" s="4" t="s">
        <v>9</v>
      </c>
      <c r="E11" s="5">
        <v>0.42399999999999999</v>
      </c>
      <c r="F11" s="6">
        <v>90600</v>
      </c>
      <c r="G11" s="3">
        <v>2</v>
      </c>
    </row>
    <row r="12" spans="1:7" x14ac:dyDescent="0.25">
      <c r="B12" s="4" t="s">
        <v>7</v>
      </c>
      <c r="C12" s="4" t="s">
        <v>8</v>
      </c>
      <c r="D12" s="4" t="s">
        <v>8</v>
      </c>
      <c r="E12" s="5">
        <v>0.377</v>
      </c>
      <c r="F12" s="6">
        <v>89200</v>
      </c>
      <c r="G12" s="3">
        <v>7</v>
      </c>
    </row>
    <row r="13" spans="1:7" x14ac:dyDescent="0.25">
      <c r="B13" s="4" t="s">
        <v>7</v>
      </c>
      <c r="C13" s="4" t="s">
        <v>9</v>
      </c>
      <c r="D13" s="4" t="s">
        <v>9</v>
      </c>
      <c r="E13" s="5">
        <v>0.35</v>
      </c>
      <c r="F13" s="6">
        <v>86600</v>
      </c>
      <c r="G13" s="3">
        <v>2</v>
      </c>
    </row>
    <row r="14" spans="1:7" x14ac:dyDescent="0.25">
      <c r="B14" s="4" t="s">
        <v>7</v>
      </c>
      <c r="C14" s="4" t="s">
        <v>9</v>
      </c>
      <c r="D14" s="4" t="s">
        <v>9</v>
      </c>
      <c r="E14" s="5">
        <v>0.45799999999999996</v>
      </c>
      <c r="F14" s="6">
        <v>83900</v>
      </c>
      <c r="G14" s="3">
        <v>2</v>
      </c>
    </row>
    <row r="15" spans="1:7" x14ac:dyDescent="0.25">
      <c r="B15" s="4" t="s">
        <v>7</v>
      </c>
      <c r="C15" s="4" t="s">
        <v>9</v>
      </c>
      <c r="D15" s="4" t="s">
        <v>9</v>
      </c>
      <c r="E15" s="5">
        <v>0.50700000000000001</v>
      </c>
      <c r="F15" s="6">
        <v>80000</v>
      </c>
      <c r="G15" s="3">
        <v>3</v>
      </c>
    </row>
    <row r="16" spans="1:7" x14ac:dyDescent="0.25">
      <c r="B16" s="4" t="s">
        <v>7</v>
      </c>
      <c r="C16" s="4" t="s">
        <v>8</v>
      </c>
      <c r="D16" s="4" t="s">
        <v>8</v>
      </c>
      <c r="E16" s="5">
        <v>0.29799999999999999</v>
      </c>
      <c r="F16" s="6">
        <v>77300</v>
      </c>
      <c r="G16" s="3">
        <v>4</v>
      </c>
    </row>
    <row r="17" spans="2:7" x14ac:dyDescent="0.25">
      <c r="B17" s="4" t="s">
        <v>7</v>
      </c>
      <c r="C17" s="4" t="s">
        <v>9</v>
      </c>
      <c r="D17" s="4" t="s">
        <v>9</v>
      </c>
      <c r="E17" s="5">
        <v>0.38700000000000001</v>
      </c>
      <c r="F17" s="6">
        <v>67100</v>
      </c>
      <c r="G17" s="3">
        <v>7</v>
      </c>
    </row>
    <row r="18" spans="2:7" x14ac:dyDescent="0.25">
      <c r="B18" s="4" t="s">
        <v>7</v>
      </c>
      <c r="C18" s="4" t="s">
        <v>8</v>
      </c>
      <c r="D18" s="4" t="s">
        <v>8</v>
      </c>
      <c r="E18" s="5">
        <v>0.622</v>
      </c>
      <c r="F18" s="6">
        <v>58900</v>
      </c>
      <c r="G18" s="3">
        <v>5</v>
      </c>
    </row>
    <row r="19" spans="2:7" x14ac:dyDescent="0.25">
      <c r="B19" s="4" t="s">
        <v>7</v>
      </c>
      <c r="C19" s="4" t="s">
        <v>8</v>
      </c>
      <c r="D19" s="4" t="s">
        <v>8</v>
      </c>
      <c r="E19" s="5">
        <v>0.63200000000000001</v>
      </c>
      <c r="F19" s="6">
        <v>56600</v>
      </c>
      <c r="G19" s="3">
        <v>3</v>
      </c>
    </row>
    <row r="20" spans="2:7" x14ac:dyDescent="0.25">
      <c r="B20" s="4" t="s">
        <v>7</v>
      </c>
      <c r="C20" s="4" t="s">
        <v>9</v>
      </c>
      <c r="D20" s="4" t="s">
        <v>9</v>
      </c>
      <c r="E20" s="5">
        <v>0.18600000000000003</v>
      </c>
      <c r="F20" s="6">
        <v>54700</v>
      </c>
      <c r="G20" s="3">
        <v>6</v>
      </c>
    </row>
    <row r="21" spans="2:7" x14ac:dyDescent="0.25">
      <c r="B21" s="4" t="s">
        <v>10</v>
      </c>
      <c r="C21" s="4" t="s">
        <v>8</v>
      </c>
      <c r="D21" s="4" t="s">
        <v>8</v>
      </c>
      <c r="E21" s="5">
        <v>0.32</v>
      </c>
      <c r="F21" s="6">
        <v>126300</v>
      </c>
      <c r="G21" s="3">
        <v>3</v>
      </c>
    </row>
    <row r="22" spans="2:7" x14ac:dyDescent="0.25">
      <c r="B22" s="4" t="s">
        <v>10</v>
      </c>
      <c r="C22" s="4" t="s">
        <v>8</v>
      </c>
      <c r="D22" s="4" t="s">
        <v>8</v>
      </c>
      <c r="E22" s="5">
        <v>0.5</v>
      </c>
      <c r="F22" s="6">
        <v>95800</v>
      </c>
      <c r="G22" s="3">
        <v>4</v>
      </c>
    </row>
    <row r="23" spans="2:7" x14ac:dyDescent="0.25">
      <c r="B23" s="4" t="s">
        <v>10</v>
      </c>
      <c r="C23" s="4" t="s">
        <v>8</v>
      </c>
      <c r="D23" s="4" t="s">
        <v>8</v>
      </c>
      <c r="E23" s="5">
        <v>0.51700000000000002</v>
      </c>
      <c r="F23" s="6">
        <v>93100</v>
      </c>
      <c r="G23" s="3">
        <v>9</v>
      </c>
    </row>
    <row r="24" spans="2:7" x14ac:dyDescent="0.25">
      <c r="B24" s="4" t="s">
        <v>10</v>
      </c>
      <c r="C24" s="4" t="s">
        <v>9</v>
      </c>
      <c r="D24" s="4" t="s">
        <v>8</v>
      </c>
      <c r="E24" s="5">
        <v>0.29199999999999998</v>
      </c>
      <c r="F24" s="6">
        <v>91600</v>
      </c>
      <c r="G24" s="3">
        <v>2</v>
      </c>
    </row>
    <row r="25" spans="2:7" x14ac:dyDescent="0.25">
      <c r="B25" s="4" t="s">
        <v>10</v>
      </c>
      <c r="C25" s="4" t="s">
        <v>9</v>
      </c>
      <c r="D25" s="4" t="s">
        <v>9</v>
      </c>
      <c r="E25" s="5">
        <v>0.58200000000000007</v>
      </c>
      <c r="F25" s="6">
        <v>89000</v>
      </c>
      <c r="G25" s="3">
        <v>2</v>
      </c>
    </row>
    <row r="26" spans="2:7" x14ac:dyDescent="0.25">
      <c r="B26" s="4" t="s">
        <v>10</v>
      </c>
      <c r="C26" s="4" t="s">
        <v>8</v>
      </c>
      <c r="D26" s="4" t="s">
        <v>8</v>
      </c>
      <c r="E26" s="5">
        <v>0.44</v>
      </c>
      <c r="F26" s="6">
        <v>82300</v>
      </c>
      <c r="G26" s="3">
        <v>4</v>
      </c>
    </row>
    <row r="27" spans="2:7" x14ac:dyDescent="0.25">
      <c r="B27" s="4" t="s">
        <v>10</v>
      </c>
      <c r="C27" s="4" t="s">
        <v>8</v>
      </c>
      <c r="D27" s="4" t="s">
        <v>8</v>
      </c>
      <c r="E27" s="5">
        <v>0.67700000000000005</v>
      </c>
      <c r="F27" s="6">
        <v>81000</v>
      </c>
      <c r="G27" s="3">
        <v>8</v>
      </c>
    </row>
    <row r="28" spans="2:7" x14ac:dyDescent="0.25">
      <c r="B28" s="4" t="s">
        <v>10</v>
      </c>
      <c r="C28" s="4" t="s">
        <v>9</v>
      </c>
      <c r="D28" s="4" t="s">
        <v>8</v>
      </c>
      <c r="E28" s="5">
        <v>0.61199999999999999</v>
      </c>
      <c r="F28" s="6">
        <v>78200</v>
      </c>
      <c r="G28" s="3">
        <v>6</v>
      </c>
    </row>
    <row r="29" spans="2:7" x14ac:dyDescent="0.25">
      <c r="B29" s="4" t="s">
        <v>10</v>
      </c>
      <c r="C29" s="4" t="s">
        <v>9</v>
      </c>
      <c r="D29" s="4" t="s">
        <v>8</v>
      </c>
      <c r="E29" s="5">
        <v>0.54400000000000004</v>
      </c>
      <c r="F29" s="6">
        <v>71300</v>
      </c>
      <c r="G29" s="3">
        <v>7</v>
      </c>
    </row>
    <row r="30" spans="2:7" x14ac:dyDescent="0.25">
      <c r="B30" s="4" t="s">
        <v>10</v>
      </c>
      <c r="C30" s="4" t="s">
        <v>9</v>
      </c>
      <c r="D30" s="4" t="s">
        <v>8</v>
      </c>
      <c r="E30" s="5">
        <v>0.38600000000000001</v>
      </c>
      <c r="F30" s="6">
        <v>67500</v>
      </c>
      <c r="G30" s="3">
        <v>8</v>
      </c>
    </row>
    <row r="31" spans="2:7" x14ac:dyDescent="0.25">
      <c r="B31" s="4" t="s">
        <v>10</v>
      </c>
      <c r="C31" s="4" t="s">
        <v>8</v>
      </c>
      <c r="D31" s="4" t="s">
        <v>8</v>
      </c>
      <c r="E31" s="5">
        <v>0.40399999999999997</v>
      </c>
      <c r="F31" s="6">
        <v>64800</v>
      </c>
      <c r="G31" s="3">
        <v>2</v>
      </c>
    </row>
    <row r="32" spans="2:7" x14ac:dyDescent="0.25">
      <c r="B32" s="4" t="s">
        <v>10</v>
      </c>
      <c r="C32" s="4" t="s">
        <v>9</v>
      </c>
      <c r="D32" s="4" t="s">
        <v>8</v>
      </c>
      <c r="E32" s="5">
        <v>0.41499999999999998</v>
      </c>
      <c r="F32" s="6">
        <v>57200</v>
      </c>
      <c r="G32" s="3">
        <v>4</v>
      </c>
    </row>
    <row r="33" spans="2:7" x14ac:dyDescent="0.25">
      <c r="B33" s="4" t="s">
        <v>10</v>
      </c>
      <c r="C33" s="4" t="s">
        <v>9</v>
      </c>
      <c r="D33" s="4" t="s">
        <v>8</v>
      </c>
      <c r="E33" s="5">
        <v>0.40700000000000003</v>
      </c>
      <c r="F33" s="6">
        <v>54100</v>
      </c>
      <c r="G33" s="3">
        <v>2</v>
      </c>
    </row>
    <row r="34" spans="2:7" x14ac:dyDescent="0.25">
      <c r="B34" s="4" t="s">
        <v>10</v>
      </c>
      <c r="C34" s="4" t="s">
        <v>9</v>
      </c>
      <c r="D34" s="4" t="s">
        <v>8</v>
      </c>
      <c r="E34" s="5">
        <v>0.36299999999999999</v>
      </c>
      <c r="F34" s="6">
        <v>51700</v>
      </c>
      <c r="G34" s="3">
        <v>2</v>
      </c>
    </row>
  </sheetData>
  <phoneticPr fontId="17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opLeftCell="A34" workbookViewId="0">
      <selection activeCell="E3" sqref="E3:H55"/>
    </sheetView>
  </sheetViews>
  <sheetFormatPr defaultRowHeight="15" x14ac:dyDescent="0.25"/>
  <cols>
    <col min="5" max="5" width="15.140625" customWidth="1"/>
  </cols>
  <sheetData>
    <row r="1" spans="1:7" x14ac:dyDescent="0.25">
      <c r="A1" s="43" t="s">
        <v>58</v>
      </c>
    </row>
    <row r="3" spans="1:7" x14ac:dyDescent="0.25">
      <c r="A3" s="13" t="s">
        <v>2</v>
      </c>
      <c r="B3" s="13" t="s">
        <v>40</v>
      </c>
      <c r="C3" s="13" t="s">
        <v>41</v>
      </c>
      <c r="D3" s="13" t="s">
        <v>42</v>
      </c>
      <c r="E3" s="13" t="s">
        <v>43</v>
      </c>
      <c r="F3" s="13" t="s">
        <v>44</v>
      </c>
      <c r="G3" s="13" t="s">
        <v>45</v>
      </c>
    </row>
    <row r="4" spans="1:7" x14ac:dyDescent="0.25">
      <c r="A4" s="11" t="s">
        <v>7</v>
      </c>
      <c r="B4" s="11" t="s">
        <v>46</v>
      </c>
      <c r="C4" s="11" t="s">
        <v>47</v>
      </c>
      <c r="D4" s="11" t="s">
        <v>48</v>
      </c>
      <c r="E4" s="11">
        <v>3</v>
      </c>
      <c r="F4" s="11">
        <v>3</v>
      </c>
      <c r="G4" s="11">
        <v>3</v>
      </c>
    </row>
    <row r="5" spans="1:7" x14ac:dyDescent="0.25">
      <c r="A5" s="11" t="s">
        <v>7</v>
      </c>
      <c r="B5" s="11" t="s">
        <v>46</v>
      </c>
      <c r="C5" s="11" t="s">
        <v>49</v>
      </c>
      <c r="D5" s="11" t="s">
        <v>48</v>
      </c>
      <c r="E5" s="11">
        <v>5</v>
      </c>
      <c r="F5" s="11">
        <v>4</v>
      </c>
      <c r="G5" s="11">
        <v>5</v>
      </c>
    </row>
    <row r="6" spans="1:7" x14ac:dyDescent="0.25">
      <c r="A6" s="11" t="s">
        <v>7</v>
      </c>
      <c r="B6" s="11" t="s">
        <v>46</v>
      </c>
      <c r="C6" s="11" t="s">
        <v>50</v>
      </c>
      <c r="D6" s="11" t="s">
        <v>51</v>
      </c>
      <c r="E6" s="11">
        <v>5</v>
      </c>
      <c r="F6" s="11">
        <v>4</v>
      </c>
      <c r="G6" s="11">
        <v>4</v>
      </c>
    </row>
    <row r="7" spans="1:7" x14ac:dyDescent="0.25">
      <c r="A7" s="11" t="s">
        <v>7</v>
      </c>
      <c r="B7" s="11" t="s">
        <v>46</v>
      </c>
      <c r="C7" s="11" t="s">
        <v>50</v>
      </c>
      <c r="D7" s="11" t="s">
        <v>51</v>
      </c>
      <c r="E7" s="11">
        <v>5</v>
      </c>
      <c r="F7" s="11">
        <v>4</v>
      </c>
      <c r="G7" s="11">
        <v>2</v>
      </c>
    </row>
    <row r="8" spans="1:7" x14ac:dyDescent="0.25">
      <c r="A8" s="11" t="s">
        <v>7</v>
      </c>
      <c r="B8" s="11" t="s">
        <v>46</v>
      </c>
      <c r="C8" s="11" t="s">
        <v>47</v>
      </c>
      <c r="D8" s="11" t="s">
        <v>48</v>
      </c>
      <c r="E8" s="11">
        <v>3</v>
      </c>
      <c r="F8" s="11">
        <v>3</v>
      </c>
      <c r="G8" s="11">
        <v>2</v>
      </c>
    </row>
    <row r="9" spans="1:7" x14ac:dyDescent="0.25">
      <c r="A9" s="11" t="s">
        <v>7</v>
      </c>
      <c r="B9" s="11" t="s">
        <v>46</v>
      </c>
      <c r="C9" s="11" t="s">
        <v>49</v>
      </c>
      <c r="D9" s="11" t="s">
        <v>52</v>
      </c>
      <c r="E9" s="11">
        <v>2</v>
      </c>
      <c r="F9" s="11">
        <v>1</v>
      </c>
      <c r="G9" s="11">
        <v>3</v>
      </c>
    </row>
    <row r="10" spans="1:7" x14ac:dyDescent="0.25">
      <c r="A10" s="11" t="s">
        <v>7</v>
      </c>
      <c r="B10" s="11" t="s">
        <v>46</v>
      </c>
      <c r="C10" s="11" t="s">
        <v>50</v>
      </c>
      <c r="D10" s="11" t="s">
        <v>48</v>
      </c>
      <c r="E10" s="11">
        <v>4</v>
      </c>
      <c r="F10" s="11">
        <v>4</v>
      </c>
      <c r="G10" s="11">
        <v>4</v>
      </c>
    </row>
    <row r="11" spans="1:7" x14ac:dyDescent="0.25">
      <c r="A11" s="11" t="s">
        <v>7</v>
      </c>
      <c r="B11" s="11" t="s">
        <v>46</v>
      </c>
      <c r="C11" s="11" t="s">
        <v>50</v>
      </c>
      <c r="D11" s="11" t="s">
        <v>52</v>
      </c>
      <c r="E11" s="11">
        <v>2</v>
      </c>
      <c r="F11" s="11">
        <v>3</v>
      </c>
      <c r="G11" s="11">
        <v>3</v>
      </c>
    </row>
    <row r="12" spans="1:7" x14ac:dyDescent="0.25">
      <c r="A12" s="11" t="s">
        <v>7</v>
      </c>
      <c r="B12" s="11" t="s">
        <v>46</v>
      </c>
      <c r="C12" s="11" t="s">
        <v>49</v>
      </c>
      <c r="D12" s="11" t="s">
        <v>48</v>
      </c>
      <c r="E12" s="11">
        <v>2</v>
      </c>
      <c r="F12" s="11">
        <v>4</v>
      </c>
      <c r="G12" s="11">
        <v>3</v>
      </c>
    </row>
    <row r="13" spans="1:7" x14ac:dyDescent="0.25">
      <c r="A13" s="11" t="s">
        <v>10</v>
      </c>
      <c r="B13" s="11" t="s">
        <v>46</v>
      </c>
      <c r="C13" s="11" t="s">
        <v>49</v>
      </c>
      <c r="D13" s="11" t="s">
        <v>52</v>
      </c>
      <c r="E13" s="11">
        <v>3</v>
      </c>
      <c r="F13" s="11">
        <v>3</v>
      </c>
      <c r="G13" s="11">
        <v>3</v>
      </c>
    </row>
    <row r="14" spans="1:7" x14ac:dyDescent="0.25">
      <c r="A14" s="11" t="s">
        <v>7</v>
      </c>
      <c r="B14" s="11" t="s">
        <v>46</v>
      </c>
      <c r="C14" s="11" t="s">
        <v>49</v>
      </c>
      <c r="D14" s="11" t="s">
        <v>48</v>
      </c>
      <c r="E14" s="11">
        <v>5</v>
      </c>
      <c r="F14" s="11">
        <v>5</v>
      </c>
      <c r="G14" s="11">
        <v>3</v>
      </c>
    </row>
    <row r="15" spans="1:7" x14ac:dyDescent="0.25">
      <c r="A15" s="11" t="s">
        <v>7</v>
      </c>
      <c r="B15" s="11" t="s">
        <v>46</v>
      </c>
      <c r="C15" s="11" t="s">
        <v>50</v>
      </c>
      <c r="D15" s="11" t="s">
        <v>52</v>
      </c>
      <c r="E15" s="11">
        <v>5</v>
      </c>
      <c r="F15" s="11">
        <v>5</v>
      </c>
      <c r="G15" s="11">
        <v>2</v>
      </c>
    </row>
    <row r="16" spans="1:7" x14ac:dyDescent="0.25">
      <c r="A16" s="11" t="s">
        <v>10</v>
      </c>
      <c r="B16" s="11" t="s">
        <v>46</v>
      </c>
      <c r="C16" s="11" t="s">
        <v>49</v>
      </c>
      <c r="D16" s="11" t="s">
        <v>48</v>
      </c>
      <c r="E16" s="11">
        <v>4</v>
      </c>
      <c r="F16" s="11">
        <v>3</v>
      </c>
      <c r="G16" s="11">
        <v>3</v>
      </c>
    </row>
    <row r="17" spans="1:7" x14ac:dyDescent="0.25">
      <c r="A17" s="11" t="s">
        <v>7</v>
      </c>
      <c r="B17" s="11" t="s">
        <v>46</v>
      </c>
      <c r="C17" s="11" t="s">
        <v>49</v>
      </c>
      <c r="D17" s="11" t="s">
        <v>48</v>
      </c>
      <c r="E17" s="11">
        <v>4</v>
      </c>
      <c r="F17" s="11">
        <v>2</v>
      </c>
      <c r="G17" s="11">
        <v>4</v>
      </c>
    </row>
    <row r="18" spans="1:7" x14ac:dyDescent="0.25">
      <c r="A18" s="11" t="s">
        <v>10</v>
      </c>
      <c r="B18" s="11" t="s">
        <v>46</v>
      </c>
      <c r="C18" s="11" t="s">
        <v>49</v>
      </c>
      <c r="D18" s="11" t="s">
        <v>52</v>
      </c>
      <c r="E18" s="11">
        <v>2</v>
      </c>
      <c r="F18" s="11">
        <v>4</v>
      </c>
      <c r="G18" s="11">
        <v>1</v>
      </c>
    </row>
    <row r="19" spans="1:7" x14ac:dyDescent="0.25">
      <c r="A19" s="11" t="s">
        <v>7</v>
      </c>
      <c r="B19" s="11" t="s">
        <v>46</v>
      </c>
      <c r="C19" s="11" t="s">
        <v>47</v>
      </c>
      <c r="D19" s="11" t="s">
        <v>53</v>
      </c>
      <c r="E19" s="11">
        <v>3</v>
      </c>
      <c r="F19" s="11">
        <v>3</v>
      </c>
      <c r="G19" s="11">
        <v>3</v>
      </c>
    </row>
    <row r="20" spans="1:7" x14ac:dyDescent="0.25">
      <c r="A20" s="11" t="s">
        <v>10</v>
      </c>
      <c r="B20" s="11" t="s">
        <v>46</v>
      </c>
      <c r="C20" s="11" t="s">
        <v>49</v>
      </c>
      <c r="D20" s="11" t="s">
        <v>48</v>
      </c>
      <c r="E20" s="11">
        <v>2</v>
      </c>
      <c r="F20" s="11">
        <v>4</v>
      </c>
      <c r="G20" s="11">
        <v>3</v>
      </c>
    </row>
    <row r="21" spans="1:7" x14ac:dyDescent="0.25">
      <c r="A21" s="11" t="s">
        <v>7</v>
      </c>
      <c r="B21" s="11" t="s">
        <v>46</v>
      </c>
      <c r="C21" s="11" t="s">
        <v>50</v>
      </c>
      <c r="D21" s="11" t="s">
        <v>52</v>
      </c>
      <c r="E21" s="11">
        <v>4</v>
      </c>
      <c r="F21" s="11">
        <v>3</v>
      </c>
      <c r="G21" s="11">
        <v>5</v>
      </c>
    </row>
    <row r="22" spans="1:7" x14ac:dyDescent="0.25">
      <c r="A22" s="11" t="s">
        <v>7</v>
      </c>
      <c r="B22" s="11" t="s">
        <v>46</v>
      </c>
      <c r="C22" s="11" t="s">
        <v>50</v>
      </c>
      <c r="D22" s="11" t="s">
        <v>52</v>
      </c>
      <c r="E22" s="11">
        <v>3</v>
      </c>
      <c r="F22" s="11">
        <v>4</v>
      </c>
      <c r="G22" s="11">
        <v>4</v>
      </c>
    </row>
    <row r="23" spans="1:7" x14ac:dyDescent="0.25">
      <c r="A23" s="11" t="s">
        <v>7</v>
      </c>
      <c r="B23" s="11" t="s">
        <v>46</v>
      </c>
      <c r="C23" s="11" t="s">
        <v>49</v>
      </c>
      <c r="D23" s="11" t="s">
        <v>48</v>
      </c>
      <c r="E23" s="11">
        <v>3</v>
      </c>
      <c r="F23" s="11">
        <v>3</v>
      </c>
      <c r="G23" s="11">
        <v>4</v>
      </c>
    </row>
    <row r="24" spans="1:7" x14ac:dyDescent="0.25">
      <c r="A24" s="11" t="s">
        <v>10</v>
      </c>
      <c r="B24" s="11" t="s">
        <v>46</v>
      </c>
      <c r="C24" s="11" t="s">
        <v>50</v>
      </c>
      <c r="D24" s="11" t="s">
        <v>52</v>
      </c>
      <c r="E24" s="11">
        <v>3</v>
      </c>
      <c r="F24" s="11">
        <v>2</v>
      </c>
      <c r="G24" s="11">
        <v>3</v>
      </c>
    </row>
    <row r="25" spans="1:7" x14ac:dyDescent="0.25">
      <c r="A25" s="11" t="s">
        <v>10</v>
      </c>
      <c r="B25" s="11" t="s">
        <v>46</v>
      </c>
      <c r="C25" s="11" t="s">
        <v>50</v>
      </c>
      <c r="D25" s="11" t="s">
        <v>52</v>
      </c>
      <c r="E25" s="11">
        <v>4</v>
      </c>
      <c r="F25" s="11">
        <v>3</v>
      </c>
      <c r="G25" s="11">
        <v>4</v>
      </c>
    </row>
    <row r="26" spans="1:7" x14ac:dyDescent="0.25">
      <c r="A26" s="11" t="s">
        <v>10</v>
      </c>
      <c r="B26" s="11" t="s">
        <v>46</v>
      </c>
      <c r="C26" s="11" t="s">
        <v>49</v>
      </c>
      <c r="D26" s="11" t="s">
        <v>52</v>
      </c>
      <c r="E26" s="11">
        <v>3</v>
      </c>
      <c r="F26" s="11">
        <v>2</v>
      </c>
      <c r="G26" s="11">
        <v>3</v>
      </c>
    </row>
    <row r="27" spans="1:7" x14ac:dyDescent="0.25">
      <c r="A27" s="11" t="s">
        <v>7</v>
      </c>
      <c r="B27" s="11" t="s">
        <v>46</v>
      </c>
      <c r="C27" s="11" t="s">
        <v>50</v>
      </c>
      <c r="D27" s="11" t="s">
        <v>52</v>
      </c>
      <c r="E27" s="11">
        <v>3</v>
      </c>
      <c r="F27" s="11">
        <v>3</v>
      </c>
      <c r="G27" s="11">
        <v>1</v>
      </c>
    </row>
    <row r="28" spans="1:7" x14ac:dyDescent="0.25">
      <c r="A28" s="11" t="s">
        <v>7</v>
      </c>
      <c r="B28" s="11" t="s">
        <v>46</v>
      </c>
      <c r="C28" s="11" t="s">
        <v>49</v>
      </c>
      <c r="D28" s="11" t="s">
        <v>52</v>
      </c>
      <c r="E28" s="11">
        <v>4</v>
      </c>
      <c r="F28" s="11">
        <v>3</v>
      </c>
      <c r="G28" s="11">
        <v>3</v>
      </c>
    </row>
    <row r="29" spans="1:7" x14ac:dyDescent="0.25">
      <c r="A29" s="11" t="s">
        <v>10</v>
      </c>
      <c r="B29" s="11" t="s">
        <v>46</v>
      </c>
      <c r="C29" s="11" t="s">
        <v>49</v>
      </c>
      <c r="D29" s="11" t="s">
        <v>53</v>
      </c>
      <c r="E29" s="11">
        <v>4</v>
      </c>
      <c r="F29" s="11">
        <v>2</v>
      </c>
      <c r="G29" s="11">
        <v>3</v>
      </c>
    </row>
    <row r="30" spans="1:7" x14ac:dyDescent="0.25">
      <c r="A30" s="11" t="s">
        <v>7</v>
      </c>
      <c r="B30" s="11" t="s">
        <v>54</v>
      </c>
      <c r="C30" s="11" t="s">
        <v>47</v>
      </c>
      <c r="D30" s="11" t="s">
        <v>48</v>
      </c>
      <c r="E30" s="11">
        <v>3</v>
      </c>
      <c r="F30" s="11">
        <v>3</v>
      </c>
      <c r="G30" s="11">
        <v>5</v>
      </c>
    </row>
    <row r="31" spans="1:7" x14ac:dyDescent="0.25">
      <c r="A31" s="11" t="s">
        <v>7</v>
      </c>
      <c r="B31" s="11" t="s">
        <v>54</v>
      </c>
      <c r="C31" s="11" t="s">
        <v>47</v>
      </c>
      <c r="D31" s="11" t="s">
        <v>52</v>
      </c>
      <c r="E31" s="11">
        <v>4</v>
      </c>
      <c r="F31" s="11">
        <v>3</v>
      </c>
      <c r="G31" s="11">
        <v>3</v>
      </c>
    </row>
    <row r="32" spans="1:7" x14ac:dyDescent="0.25">
      <c r="A32" s="11" t="s">
        <v>7</v>
      </c>
      <c r="B32" s="11" t="s">
        <v>54</v>
      </c>
      <c r="C32" s="11" t="s">
        <v>47</v>
      </c>
      <c r="D32" s="11" t="s">
        <v>52</v>
      </c>
      <c r="E32" s="11">
        <v>1</v>
      </c>
      <c r="F32" s="11">
        <v>3</v>
      </c>
      <c r="G32" s="11">
        <v>4</v>
      </c>
    </row>
    <row r="33" spans="1:7" x14ac:dyDescent="0.25">
      <c r="A33" s="11" t="s">
        <v>7</v>
      </c>
      <c r="B33" s="11" t="s">
        <v>54</v>
      </c>
      <c r="C33" s="11" t="s">
        <v>47</v>
      </c>
      <c r="D33" s="11" t="s">
        <v>53</v>
      </c>
      <c r="E33" s="11">
        <v>4</v>
      </c>
      <c r="F33" s="11">
        <v>4</v>
      </c>
      <c r="G33" s="11">
        <v>2</v>
      </c>
    </row>
    <row r="34" spans="1:7" x14ac:dyDescent="0.25">
      <c r="A34" s="11" t="s">
        <v>7</v>
      </c>
      <c r="B34" s="11" t="s">
        <v>54</v>
      </c>
      <c r="C34" s="11" t="s">
        <v>50</v>
      </c>
      <c r="D34" s="11" t="s">
        <v>48</v>
      </c>
      <c r="E34" s="11">
        <v>1</v>
      </c>
      <c r="F34" s="11">
        <v>2</v>
      </c>
      <c r="G34" s="11">
        <v>4</v>
      </c>
    </row>
    <row r="35" spans="1:7" x14ac:dyDescent="0.25">
      <c r="A35" s="11" t="s">
        <v>10</v>
      </c>
      <c r="B35" s="11" t="s">
        <v>54</v>
      </c>
      <c r="C35" s="11" t="s">
        <v>47</v>
      </c>
      <c r="D35" s="11" t="s">
        <v>48</v>
      </c>
      <c r="E35" s="11">
        <v>2</v>
      </c>
      <c r="F35" s="11">
        <v>3</v>
      </c>
      <c r="G35" s="11">
        <v>3</v>
      </c>
    </row>
    <row r="36" spans="1:7" x14ac:dyDescent="0.25">
      <c r="A36" s="11" t="s">
        <v>7</v>
      </c>
      <c r="B36" s="11" t="s">
        <v>54</v>
      </c>
      <c r="C36" s="11" t="s">
        <v>49</v>
      </c>
      <c r="D36" s="11" t="s">
        <v>48</v>
      </c>
      <c r="E36" s="11">
        <v>3</v>
      </c>
      <c r="F36" s="11">
        <v>3</v>
      </c>
      <c r="G36" s="11">
        <v>3</v>
      </c>
    </row>
    <row r="37" spans="1:7" x14ac:dyDescent="0.25">
      <c r="A37" s="11" t="s">
        <v>10</v>
      </c>
      <c r="B37" s="11" t="s">
        <v>54</v>
      </c>
      <c r="C37" s="11" t="s">
        <v>49</v>
      </c>
      <c r="D37" s="11" t="s">
        <v>48</v>
      </c>
      <c r="E37" s="11">
        <v>2</v>
      </c>
      <c r="F37" s="11">
        <v>3</v>
      </c>
      <c r="G37" s="11">
        <v>3</v>
      </c>
    </row>
    <row r="38" spans="1:7" x14ac:dyDescent="0.25">
      <c r="A38" s="11" t="s">
        <v>7</v>
      </c>
      <c r="B38" s="11" t="s">
        <v>54</v>
      </c>
      <c r="C38" s="11" t="s">
        <v>49</v>
      </c>
      <c r="D38" s="11" t="s">
        <v>48</v>
      </c>
      <c r="E38" s="11">
        <v>4</v>
      </c>
      <c r="F38" s="11">
        <v>3</v>
      </c>
      <c r="G38" s="11">
        <v>4</v>
      </c>
    </row>
    <row r="39" spans="1:7" x14ac:dyDescent="0.25">
      <c r="A39" s="11" t="s">
        <v>7</v>
      </c>
      <c r="B39" s="11" t="s">
        <v>55</v>
      </c>
      <c r="C39" s="11" t="s">
        <v>50</v>
      </c>
      <c r="D39" s="11" t="s">
        <v>52</v>
      </c>
      <c r="E39" s="11">
        <v>3</v>
      </c>
      <c r="F39" s="11">
        <v>5</v>
      </c>
      <c r="G39" s="11">
        <v>4</v>
      </c>
    </row>
    <row r="40" spans="1:7" x14ac:dyDescent="0.25">
      <c r="A40" s="11" t="s">
        <v>7</v>
      </c>
      <c r="B40" s="11" t="s">
        <v>55</v>
      </c>
      <c r="C40" s="11" t="s">
        <v>50</v>
      </c>
      <c r="D40" s="11" t="s">
        <v>52</v>
      </c>
      <c r="E40" s="11">
        <v>3</v>
      </c>
      <c r="F40" s="11">
        <v>5</v>
      </c>
      <c r="G40" s="11">
        <v>3</v>
      </c>
    </row>
    <row r="41" spans="1:7" x14ac:dyDescent="0.25">
      <c r="A41" s="11" t="s">
        <v>10</v>
      </c>
      <c r="B41" s="11" t="s">
        <v>55</v>
      </c>
      <c r="C41" s="11" t="s">
        <v>50</v>
      </c>
      <c r="D41" s="11" t="s">
        <v>48</v>
      </c>
      <c r="E41" s="11">
        <v>2</v>
      </c>
      <c r="F41" s="11">
        <v>5</v>
      </c>
      <c r="G41" s="11">
        <v>4</v>
      </c>
    </row>
    <row r="42" spans="1:7" x14ac:dyDescent="0.25">
      <c r="A42" s="11" t="s">
        <v>10</v>
      </c>
      <c r="B42" s="11" t="s">
        <v>55</v>
      </c>
      <c r="C42" s="11" t="s">
        <v>50</v>
      </c>
      <c r="D42" s="11" t="s">
        <v>48</v>
      </c>
      <c r="E42" s="11">
        <v>3</v>
      </c>
      <c r="F42" s="11">
        <v>5</v>
      </c>
      <c r="G42" s="11">
        <v>4</v>
      </c>
    </row>
    <row r="43" spans="1:7" x14ac:dyDescent="0.25">
      <c r="A43" s="11" t="s">
        <v>7</v>
      </c>
      <c r="B43" s="11" t="s">
        <v>55</v>
      </c>
      <c r="C43" s="11" t="s">
        <v>49</v>
      </c>
      <c r="D43" s="11" t="s">
        <v>48</v>
      </c>
      <c r="E43" s="11">
        <v>3</v>
      </c>
      <c r="F43" s="11">
        <v>4</v>
      </c>
      <c r="G43" s="11">
        <v>4</v>
      </c>
    </row>
    <row r="44" spans="1:7" x14ac:dyDescent="0.25">
      <c r="A44" s="11" t="s">
        <v>10</v>
      </c>
      <c r="B44" s="11" t="s">
        <v>56</v>
      </c>
      <c r="C44" s="11" t="s">
        <v>47</v>
      </c>
      <c r="D44" s="11" t="s">
        <v>53</v>
      </c>
      <c r="E44" s="11">
        <v>3</v>
      </c>
      <c r="F44" s="11">
        <v>4</v>
      </c>
      <c r="G44" s="11">
        <v>4</v>
      </c>
    </row>
    <row r="45" spans="1:7" x14ac:dyDescent="0.25">
      <c r="A45" s="11" t="s">
        <v>7</v>
      </c>
      <c r="B45" s="11" t="s">
        <v>56</v>
      </c>
      <c r="C45" s="11" t="s">
        <v>47</v>
      </c>
      <c r="D45" s="11" t="s">
        <v>48</v>
      </c>
      <c r="E45" s="11">
        <v>3</v>
      </c>
      <c r="F45" s="11">
        <v>4</v>
      </c>
      <c r="G45" s="11">
        <v>3</v>
      </c>
    </row>
    <row r="46" spans="1:7" x14ac:dyDescent="0.25">
      <c r="A46" s="11" t="s">
        <v>7</v>
      </c>
      <c r="B46" s="11" t="s">
        <v>57</v>
      </c>
      <c r="C46" s="11" t="s">
        <v>47</v>
      </c>
      <c r="D46" s="11" t="s">
        <v>53</v>
      </c>
      <c r="E46" s="11">
        <v>3</v>
      </c>
      <c r="F46" s="11">
        <v>3</v>
      </c>
      <c r="G46" s="11">
        <v>4</v>
      </c>
    </row>
    <row r="47" spans="1:7" x14ac:dyDescent="0.25">
      <c r="A47" s="11" t="s">
        <v>10</v>
      </c>
      <c r="B47" s="11" t="s">
        <v>57</v>
      </c>
      <c r="C47" s="11" t="s">
        <v>49</v>
      </c>
      <c r="D47" s="11" t="s">
        <v>52</v>
      </c>
      <c r="E47" s="11">
        <v>3</v>
      </c>
      <c r="F47" s="11">
        <v>4</v>
      </c>
      <c r="G47" s="11">
        <v>3</v>
      </c>
    </row>
    <row r="48" spans="1:7" x14ac:dyDescent="0.25">
      <c r="A48" s="11" t="s">
        <v>10</v>
      </c>
      <c r="B48" s="11" t="s">
        <v>57</v>
      </c>
      <c r="C48" s="11" t="s">
        <v>49</v>
      </c>
      <c r="D48" s="11" t="s">
        <v>52</v>
      </c>
      <c r="E48" s="11">
        <v>4</v>
      </c>
      <c r="F48" s="11">
        <v>3</v>
      </c>
      <c r="G48" s="11">
        <v>1</v>
      </c>
    </row>
    <row r="49" spans="1:7" x14ac:dyDescent="0.25">
      <c r="A49" s="11" t="s">
        <v>7</v>
      </c>
      <c r="B49" s="11" t="s">
        <v>57</v>
      </c>
      <c r="C49" s="11" t="s">
        <v>50</v>
      </c>
      <c r="D49" s="11" t="s">
        <v>48</v>
      </c>
      <c r="E49" s="11">
        <v>4</v>
      </c>
      <c r="F49" s="11">
        <v>3</v>
      </c>
      <c r="G49" s="11">
        <v>3</v>
      </c>
    </row>
    <row r="50" spans="1:7" x14ac:dyDescent="0.25">
      <c r="A50" s="11" t="s">
        <v>10</v>
      </c>
      <c r="B50" s="11" t="s">
        <v>57</v>
      </c>
      <c r="C50" s="11" t="s">
        <v>50</v>
      </c>
      <c r="D50" s="11" t="s">
        <v>52</v>
      </c>
      <c r="E50" s="11">
        <v>4</v>
      </c>
      <c r="F50" s="11">
        <v>3</v>
      </c>
      <c r="G50" s="11">
        <v>2</v>
      </c>
    </row>
    <row r="51" spans="1:7" x14ac:dyDescent="0.25">
      <c r="A51" s="11" t="s">
        <v>7</v>
      </c>
      <c r="B51" s="11" t="s">
        <v>57</v>
      </c>
      <c r="C51" s="11" t="s">
        <v>50</v>
      </c>
      <c r="D51" s="11" t="s">
        <v>52</v>
      </c>
      <c r="E51" s="11">
        <v>5</v>
      </c>
      <c r="F51" s="11">
        <v>5</v>
      </c>
      <c r="G51" s="11">
        <v>5</v>
      </c>
    </row>
    <row r="52" spans="1:7" x14ac:dyDescent="0.25">
      <c r="A52" s="11" t="s">
        <v>7</v>
      </c>
      <c r="B52" s="11" t="s">
        <v>57</v>
      </c>
      <c r="C52" s="11" t="s">
        <v>47</v>
      </c>
      <c r="D52" s="11" t="s">
        <v>48</v>
      </c>
      <c r="E52" s="11">
        <v>4</v>
      </c>
      <c r="F52" s="11">
        <v>2</v>
      </c>
      <c r="G52" s="11">
        <v>4</v>
      </c>
    </row>
    <row r="53" spans="1:7" x14ac:dyDescent="0.25">
      <c r="A53" s="11" t="s">
        <v>10</v>
      </c>
      <c r="B53" s="11" t="s">
        <v>57</v>
      </c>
      <c r="C53" s="11" t="s">
        <v>50</v>
      </c>
      <c r="D53" s="11" t="s">
        <v>48</v>
      </c>
      <c r="E53" s="11">
        <v>3</v>
      </c>
      <c r="F53" s="11">
        <v>3</v>
      </c>
      <c r="G53" s="11">
        <v>3</v>
      </c>
    </row>
    <row r="54" spans="1:7" x14ac:dyDescent="0.25">
      <c r="A54" s="11" t="s">
        <v>7</v>
      </c>
      <c r="B54" s="11" t="s">
        <v>57</v>
      </c>
      <c r="C54" s="11" t="s">
        <v>50</v>
      </c>
      <c r="D54" s="11" t="s">
        <v>52</v>
      </c>
      <c r="E54" s="11">
        <v>4</v>
      </c>
      <c r="F54" s="11">
        <v>4</v>
      </c>
      <c r="G54" s="11">
        <v>2</v>
      </c>
    </row>
    <row r="55" spans="1:7" x14ac:dyDescent="0.25">
      <c r="A55" s="11" t="s">
        <v>10</v>
      </c>
      <c r="B55" s="11" t="s">
        <v>57</v>
      </c>
      <c r="C55" s="11" t="s">
        <v>50</v>
      </c>
      <c r="D55" s="11" t="s">
        <v>52</v>
      </c>
      <c r="E55" s="11">
        <v>4</v>
      </c>
      <c r="F55" s="11">
        <v>5</v>
      </c>
      <c r="G55" s="11">
        <v>3</v>
      </c>
    </row>
  </sheetData>
  <phoneticPr fontId="17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J11" sqref="J11"/>
    </sheetView>
  </sheetViews>
  <sheetFormatPr defaultRowHeight="15" x14ac:dyDescent="0.25"/>
  <sheetData>
    <row r="1" spans="1:7" x14ac:dyDescent="0.25">
      <c r="A1" s="7" t="s">
        <v>62</v>
      </c>
      <c r="B1" s="46"/>
      <c r="C1" s="46"/>
      <c r="D1" s="46"/>
      <c r="E1" s="46"/>
      <c r="F1" s="46"/>
      <c r="G1" s="46"/>
    </row>
    <row r="2" spans="1:7" x14ac:dyDescent="0.25">
      <c r="A2" s="46"/>
      <c r="B2" s="46"/>
      <c r="C2" s="46"/>
      <c r="D2" s="46"/>
      <c r="E2" s="46"/>
      <c r="F2" s="46"/>
      <c r="G2" s="46"/>
    </row>
    <row r="3" spans="1:7" x14ac:dyDescent="0.25">
      <c r="A3" s="1" t="s">
        <v>63</v>
      </c>
      <c r="B3" s="1" t="s">
        <v>2</v>
      </c>
      <c r="C3" s="1" t="s">
        <v>64</v>
      </c>
      <c r="D3" s="1" t="s">
        <v>65</v>
      </c>
      <c r="E3" s="1" t="s">
        <v>66</v>
      </c>
      <c r="F3" s="1" t="s">
        <v>67</v>
      </c>
      <c r="G3" s="1" t="s">
        <v>68</v>
      </c>
    </row>
    <row r="4" spans="1:7" x14ac:dyDescent="0.25">
      <c r="A4" s="47">
        <v>1</v>
      </c>
      <c r="B4" s="4" t="s">
        <v>10</v>
      </c>
      <c r="C4" s="4">
        <v>17</v>
      </c>
      <c r="D4" s="4">
        <v>4</v>
      </c>
      <c r="E4" s="4" t="s">
        <v>9</v>
      </c>
      <c r="F4" s="4" t="s">
        <v>8</v>
      </c>
      <c r="G4" s="48" t="s">
        <v>69</v>
      </c>
    </row>
    <row r="5" spans="1:7" x14ac:dyDescent="0.25">
      <c r="A5" s="47">
        <v>2</v>
      </c>
      <c r="B5" s="4" t="s">
        <v>10</v>
      </c>
      <c r="C5" s="4">
        <v>6</v>
      </c>
      <c r="D5" s="4">
        <v>2</v>
      </c>
      <c r="E5" s="4" t="s">
        <v>9</v>
      </c>
      <c r="F5" s="4" t="s">
        <v>9</v>
      </c>
      <c r="G5" s="48" t="s">
        <v>70</v>
      </c>
    </row>
    <row r="6" spans="1:7" x14ac:dyDescent="0.25">
      <c r="A6" s="47">
        <v>3</v>
      </c>
      <c r="B6" s="4" t="s">
        <v>7</v>
      </c>
      <c r="C6" s="4">
        <v>8</v>
      </c>
      <c r="D6" s="4">
        <v>4</v>
      </c>
      <c r="E6" s="4" t="s">
        <v>8</v>
      </c>
      <c r="F6" s="4" t="s">
        <v>8</v>
      </c>
      <c r="G6" s="48" t="s">
        <v>71</v>
      </c>
    </row>
    <row r="7" spans="1:7" x14ac:dyDescent="0.25">
      <c r="A7" s="47">
        <v>4</v>
      </c>
      <c r="B7" s="4" t="s">
        <v>10</v>
      </c>
      <c r="C7" s="4">
        <v>8</v>
      </c>
      <c r="D7" s="4">
        <v>4</v>
      </c>
      <c r="E7" s="4" t="s">
        <v>8</v>
      </c>
      <c r="F7" s="4" t="s">
        <v>9</v>
      </c>
      <c r="G7" s="48" t="s">
        <v>71</v>
      </c>
    </row>
    <row r="8" spans="1:7" x14ac:dyDescent="0.25">
      <c r="A8" s="47">
        <v>5</v>
      </c>
      <c r="B8" s="4" t="s">
        <v>7</v>
      </c>
      <c r="C8" s="4">
        <v>16</v>
      </c>
      <c r="D8" s="4">
        <v>4</v>
      </c>
      <c r="E8" s="4" t="s">
        <v>8</v>
      </c>
      <c r="F8" s="4" t="s">
        <v>8</v>
      </c>
      <c r="G8" s="48" t="s">
        <v>72</v>
      </c>
    </row>
    <row r="9" spans="1:7" x14ac:dyDescent="0.25">
      <c r="A9" s="47">
        <v>6</v>
      </c>
      <c r="B9" s="4" t="s">
        <v>10</v>
      </c>
      <c r="C9" s="4">
        <v>21</v>
      </c>
      <c r="D9" s="4">
        <v>1</v>
      </c>
      <c r="E9" s="4" t="s">
        <v>9</v>
      </c>
      <c r="F9" s="4" t="s">
        <v>8</v>
      </c>
      <c r="G9" s="48" t="s">
        <v>73</v>
      </c>
    </row>
    <row r="10" spans="1:7" x14ac:dyDescent="0.25">
      <c r="A10" s="47">
        <v>7</v>
      </c>
      <c r="B10" s="4" t="s">
        <v>7</v>
      </c>
      <c r="C10" s="4">
        <v>27</v>
      </c>
      <c r="D10" s="4">
        <v>4</v>
      </c>
      <c r="E10" s="4" t="s">
        <v>9</v>
      </c>
      <c r="F10" s="4" t="s">
        <v>9</v>
      </c>
      <c r="G10" s="48" t="s">
        <v>73</v>
      </c>
    </row>
    <row r="11" spans="1:7" x14ac:dyDescent="0.25">
      <c r="A11" s="47">
        <v>8</v>
      </c>
      <c r="B11" s="4" t="s">
        <v>10</v>
      </c>
      <c r="C11" s="4">
        <v>7</v>
      </c>
      <c r="D11" s="4">
        <v>4</v>
      </c>
      <c r="E11" s="4" t="s">
        <v>8</v>
      </c>
      <c r="F11" s="4" t="s">
        <v>8</v>
      </c>
      <c r="G11" s="48" t="s">
        <v>70</v>
      </c>
    </row>
    <row r="12" spans="1:7" x14ac:dyDescent="0.25">
      <c r="A12" s="47">
        <v>9</v>
      </c>
      <c r="B12" s="4" t="s">
        <v>7</v>
      </c>
      <c r="C12" s="4">
        <v>8</v>
      </c>
      <c r="D12" s="4">
        <v>4</v>
      </c>
      <c r="E12" s="4" t="s">
        <v>9</v>
      </c>
      <c r="F12" s="4" t="s">
        <v>9</v>
      </c>
      <c r="G12" s="48" t="s">
        <v>71</v>
      </c>
    </row>
    <row r="13" spans="1:7" x14ac:dyDescent="0.25">
      <c r="A13" s="47">
        <v>10</v>
      </c>
      <c r="B13" s="4" t="s">
        <v>7</v>
      </c>
      <c r="C13" s="4">
        <v>23</v>
      </c>
      <c r="D13" s="4">
        <v>2</v>
      </c>
      <c r="E13" s="4" t="s">
        <v>9</v>
      </c>
      <c r="F13" s="4" t="s">
        <v>8</v>
      </c>
      <c r="G13" s="48" t="s">
        <v>69</v>
      </c>
    </row>
    <row r="14" spans="1:7" x14ac:dyDescent="0.25">
      <c r="A14" s="47">
        <v>11</v>
      </c>
      <c r="B14" s="4" t="s">
        <v>10</v>
      </c>
      <c r="C14" s="4">
        <v>9</v>
      </c>
      <c r="D14" s="4">
        <v>4</v>
      </c>
      <c r="E14" s="4" t="s">
        <v>8</v>
      </c>
      <c r="F14" s="4" t="s">
        <v>8</v>
      </c>
      <c r="G14" s="48" t="s">
        <v>71</v>
      </c>
    </row>
    <row r="15" spans="1:7" x14ac:dyDescent="0.25">
      <c r="A15" s="47">
        <v>12</v>
      </c>
      <c r="B15" s="4" t="s">
        <v>10</v>
      </c>
      <c r="C15" s="4">
        <v>8</v>
      </c>
      <c r="D15" s="4">
        <v>2</v>
      </c>
      <c r="E15" s="4" t="s">
        <v>9</v>
      </c>
      <c r="F15" s="4" t="s">
        <v>9</v>
      </c>
      <c r="G15" s="48" t="s">
        <v>70</v>
      </c>
    </row>
    <row r="16" spans="1:7" x14ac:dyDescent="0.25">
      <c r="A16" s="47">
        <v>13</v>
      </c>
      <c r="B16" s="4" t="s">
        <v>10</v>
      </c>
      <c r="C16" s="4">
        <v>8</v>
      </c>
      <c r="D16" s="4">
        <v>4</v>
      </c>
      <c r="E16" s="4" t="s">
        <v>8</v>
      </c>
      <c r="F16" s="4" t="s">
        <v>9</v>
      </c>
      <c r="G16" s="48" t="s">
        <v>70</v>
      </c>
    </row>
    <row r="17" spans="1:7" x14ac:dyDescent="0.25">
      <c r="A17" s="47">
        <v>14</v>
      </c>
      <c r="B17" s="4" t="s">
        <v>7</v>
      </c>
      <c r="C17" s="4">
        <v>26</v>
      </c>
      <c r="D17" s="4">
        <v>4</v>
      </c>
      <c r="E17" s="4" t="s">
        <v>9</v>
      </c>
      <c r="F17" s="4" t="s">
        <v>8</v>
      </c>
      <c r="G17" s="48" t="s">
        <v>74</v>
      </c>
    </row>
    <row r="18" spans="1:7" x14ac:dyDescent="0.25">
      <c r="A18" s="47">
        <v>15</v>
      </c>
      <c r="B18" s="4" t="s">
        <v>10</v>
      </c>
      <c r="C18" s="4">
        <v>9</v>
      </c>
      <c r="D18" s="4">
        <v>4</v>
      </c>
      <c r="E18" s="4" t="s">
        <v>9</v>
      </c>
      <c r="F18" s="4" t="s">
        <v>8</v>
      </c>
      <c r="G18" s="48" t="s">
        <v>70</v>
      </c>
    </row>
    <row r="19" spans="1:7" x14ac:dyDescent="0.25">
      <c r="A19" s="47">
        <v>16</v>
      </c>
      <c r="B19" s="4" t="s">
        <v>10</v>
      </c>
      <c r="C19" s="4">
        <v>9</v>
      </c>
      <c r="D19" s="4">
        <v>2</v>
      </c>
      <c r="E19" s="4" t="s">
        <v>9</v>
      </c>
      <c r="F19" s="4" t="s">
        <v>9</v>
      </c>
      <c r="G19" s="48" t="s">
        <v>70</v>
      </c>
    </row>
    <row r="20" spans="1:7" x14ac:dyDescent="0.25">
      <c r="A20" s="47">
        <v>17</v>
      </c>
      <c r="B20" s="4" t="s">
        <v>7</v>
      </c>
      <c r="C20" s="4">
        <v>19</v>
      </c>
      <c r="D20" s="4">
        <v>2</v>
      </c>
      <c r="E20" s="4" t="s">
        <v>8</v>
      </c>
      <c r="F20" s="4" t="s">
        <v>8</v>
      </c>
      <c r="G20" s="48" t="s">
        <v>72</v>
      </c>
    </row>
    <row r="21" spans="1:7" x14ac:dyDescent="0.25">
      <c r="A21" s="47">
        <v>18</v>
      </c>
      <c r="B21" s="4" t="s">
        <v>7</v>
      </c>
      <c r="C21" s="4">
        <v>5</v>
      </c>
      <c r="D21" s="4">
        <v>4</v>
      </c>
      <c r="E21" s="4" t="s">
        <v>9</v>
      </c>
      <c r="F21" s="4" t="s">
        <v>9</v>
      </c>
      <c r="G21" s="48" t="s">
        <v>72</v>
      </c>
    </row>
    <row r="22" spans="1:7" x14ac:dyDescent="0.25">
      <c r="A22" s="47">
        <v>19</v>
      </c>
      <c r="B22" s="47" t="s">
        <v>7</v>
      </c>
      <c r="C22" s="4">
        <v>19</v>
      </c>
      <c r="D22" s="4">
        <v>4</v>
      </c>
      <c r="E22" s="4" t="s">
        <v>8</v>
      </c>
      <c r="F22" s="4" t="s">
        <v>9</v>
      </c>
      <c r="G22" s="48" t="s">
        <v>73</v>
      </c>
    </row>
    <row r="23" spans="1:7" x14ac:dyDescent="0.25">
      <c r="A23" s="47">
        <v>20</v>
      </c>
      <c r="B23" s="4" t="s">
        <v>7</v>
      </c>
      <c r="C23" s="4">
        <v>20</v>
      </c>
      <c r="D23" s="4">
        <v>4</v>
      </c>
      <c r="E23" s="4" t="s">
        <v>9</v>
      </c>
      <c r="F23" s="4" t="s">
        <v>9</v>
      </c>
      <c r="G23" s="48" t="s">
        <v>74</v>
      </c>
    </row>
    <row r="24" spans="1:7" x14ac:dyDescent="0.25">
      <c r="A24" s="47">
        <v>21</v>
      </c>
      <c r="B24" s="47" t="s">
        <v>10</v>
      </c>
      <c r="C24" s="47">
        <v>14</v>
      </c>
      <c r="D24" s="4">
        <v>4</v>
      </c>
      <c r="E24" s="4" t="s">
        <v>8</v>
      </c>
      <c r="F24" s="4" t="s">
        <v>8</v>
      </c>
      <c r="G24" s="48" t="s">
        <v>72</v>
      </c>
    </row>
    <row r="25" spans="1:7" x14ac:dyDescent="0.25">
      <c r="A25" s="47">
        <v>22</v>
      </c>
      <c r="B25" s="4" t="s">
        <v>7</v>
      </c>
      <c r="C25" s="4">
        <v>31</v>
      </c>
      <c r="D25" s="4">
        <v>4</v>
      </c>
      <c r="E25" s="4" t="s">
        <v>9</v>
      </c>
      <c r="F25" s="4" t="s">
        <v>9</v>
      </c>
      <c r="G25" s="48" t="s">
        <v>73</v>
      </c>
    </row>
    <row r="26" spans="1:7" x14ac:dyDescent="0.25">
      <c r="A26" s="47">
        <v>23</v>
      </c>
      <c r="B26" s="47" t="s">
        <v>10</v>
      </c>
      <c r="C26" s="47">
        <v>10</v>
      </c>
      <c r="D26" s="47">
        <v>0</v>
      </c>
      <c r="E26" s="4" t="s">
        <v>9</v>
      </c>
      <c r="F26" s="4" t="s">
        <v>9</v>
      </c>
      <c r="G26" s="48" t="s">
        <v>73</v>
      </c>
    </row>
    <row r="27" spans="1:7" x14ac:dyDescent="0.25">
      <c r="A27" s="47">
        <v>24</v>
      </c>
      <c r="B27" s="4" t="s">
        <v>10</v>
      </c>
      <c r="C27" s="4">
        <v>10</v>
      </c>
      <c r="D27" s="4">
        <v>4</v>
      </c>
      <c r="E27" s="4" t="s">
        <v>9</v>
      </c>
      <c r="F27" s="4" t="s">
        <v>8</v>
      </c>
      <c r="G27" s="48" t="s">
        <v>71</v>
      </c>
    </row>
    <row r="28" spans="1:7" x14ac:dyDescent="0.25">
      <c r="A28" s="47">
        <v>25</v>
      </c>
      <c r="B28" s="47" t="s">
        <v>7</v>
      </c>
      <c r="C28" s="47">
        <v>26</v>
      </c>
      <c r="D28" s="47">
        <v>4</v>
      </c>
      <c r="E28" s="4" t="s">
        <v>8</v>
      </c>
      <c r="F28" s="4" t="s">
        <v>8</v>
      </c>
      <c r="G28" s="48" t="s">
        <v>74</v>
      </c>
    </row>
    <row r="29" spans="1:7" x14ac:dyDescent="0.25">
      <c r="A29" s="47">
        <v>26</v>
      </c>
      <c r="B29" s="47" t="s">
        <v>7</v>
      </c>
      <c r="C29" s="47">
        <v>28</v>
      </c>
      <c r="D29" s="47">
        <v>4</v>
      </c>
      <c r="E29" s="4" t="s">
        <v>9</v>
      </c>
      <c r="F29" s="4" t="s">
        <v>9</v>
      </c>
      <c r="G29" s="48" t="s">
        <v>73</v>
      </c>
    </row>
    <row r="30" spans="1:7" x14ac:dyDescent="0.25">
      <c r="A30" s="47">
        <v>27</v>
      </c>
      <c r="B30" s="47" t="s">
        <v>10</v>
      </c>
      <c r="C30" s="47">
        <v>5</v>
      </c>
      <c r="D30" s="47">
        <v>4</v>
      </c>
      <c r="E30" s="4" t="s">
        <v>9</v>
      </c>
      <c r="F30" s="4" t="s">
        <v>8</v>
      </c>
      <c r="G30" s="48" t="s">
        <v>75</v>
      </c>
    </row>
    <row r="31" spans="1:7" x14ac:dyDescent="0.25">
      <c r="A31" s="46"/>
      <c r="B31" s="49"/>
      <c r="C31" s="50"/>
      <c r="D31" s="50"/>
      <c r="E31" s="46"/>
      <c r="F31" s="46"/>
      <c r="G31" s="46"/>
    </row>
    <row r="32" spans="1:7" x14ac:dyDescent="0.25">
      <c r="A32" s="46"/>
      <c r="B32" s="46"/>
      <c r="C32" s="50"/>
      <c r="D32" s="50"/>
      <c r="E32" s="46"/>
      <c r="F32" s="46"/>
      <c r="G32" s="46"/>
    </row>
    <row r="33" spans="1:7" x14ac:dyDescent="0.25">
      <c r="A33" s="46"/>
      <c r="B33" s="46"/>
      <c r="C33" s="50"/>
      <c r="D33" s="50"/>
      <c r="E33" s="46"/>
      <c r="F33" s="46"/>
      <c r="G33" s="46"/>
    </row>
    <row r="34" spans="1:7" x14ac:dyDescent="0.25">
      <c r="A34" s="46"/>
      <c r="B34" s="46"/>
      <c r="C34" s="50"/>
      <c r="D34" s="50"/>
      <c r="E34" s="46"/>
      <c r="F34" s="46"/>
      <c r="G34" s="46"/>
    </row>
    <row r="35" spans="1:7" x14ac:dyDescent="0.25">
      <c r="A35" s="46"/>
      <c r="B35" s="46"/>
      <c r="C35" s="50"/>
      <c r="D35" s="46"/>
      <c r="E35" s="46"/>
      <c r="F35" s="46"/>
      <c r="G35" s="46"/>
    </row>
    <row r="36" spans="1:7" x14ac:dyDescent="0.25">
      <c r="A36" s="46"/>
      <c r="B36" s="46"/>
      <c r="C36" s="50"/>
      <c r="D36" s="46"/>
      <c r="E36" s="46"/>
      <c r="F36" s="46"/>
      <c r="G36" s="46"/>
    </row>
    <row r="37" spans="1:7" x14ac:dyDescent="0.25">
      <c r="A37" s="46"/>
      <c r="B37" s="46"/>
      <c r="C37" s="50"/>
      <c r="D37" s="46"/>
      <c r="E37" s="46"/>
      <c r="F37" s="46"/>
      <c r="G37" s="46"/>
    </row>
    <row r="38" spans="1:7" x14ac:dyDescent="0.25">
      <c r="A38" s="46"/>
      <c r="B38" s="46"/>
      <c r="C38" s="50"/>
      <c r="D38" s="46"/>
      <c r="E38" s="46"/>
      <c r="F38" s="46"/>
      <c r="G38" s="46"/>
    </row>
    <row r="39" spans="1:7" x14ac:dyDescent="0.25">
      <c r="A39" s="46"/>
      <c r="B39" s="46"/>
      <c r="C39" s="50"/>
      <c r="D39" s="46"/>
      <c r="E39" s="46"/>
      <c r="F39" s="46"/>
      <c r="G39" s="46"/>
    </row>
    <row r="40" spans="1:7" x14ac:dyDescent="0.25">
      <c r="A40" s="46"/>
      <c r="B40" s="46"/>
      <c r="C40" s="50"/>
      <c r="D40" s="46"/>
      <c r="E40" s="46"/>
      <c r="F40" s="46"/>
      <c r="G40" s="46"/>
    </row>
    <row r="41" spans="1:7" x14ac:dyDescent="0.25">
      <c r="A41" s="46"/>
      <c r="B41" s="46"/>
      <c r="C41" s="50"/>
      <c r="D41" s="46"/>
      <c r="E41" s="46"/>
      <c r="F41" s="46"/>
      <c r="G41" s="46"/>
    </row>
  </sheetData>
  <phoneticPr fontId="17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activeCell="E26" sqref="E26"/>
    </sheetView>
  </sheetViews>
  <sheetFormatPr defaultRowHeight="15" x14ac:dyDescent="0.25"/>
  <sheetData>
    <row r="1" spans="1:5" x14ac:dyDescent="0.25">
      <c r="A1" s="7" t="s">
        <v>87</v>
      </c>
    </row>
    <row r="3" spans="1:5" x14ac:dyDescent="0.25">
      <c r="A3" s="1" t="s">
        <v>82</v>
      </c>
      <c r="B3" s="1" t="s">
        <v>2</v>
      </c>
      <c r="C3" s="1" t="s">
        <v>88</v>
      </c>
      <c r="D3" s="1" t="s">
        <v>89</v>
      </c>
      <c r="E3" s="1" t="s">
        <v>90</v>
      </c>
    </row>
    <row r="4" spans="1:5" x14ac:dyDescent="0.25">
      <c r="A4" s="3">
        <v>1</v>
      </c>
      <c r="B4" s="3" t="s">
        <v>83</v>
      </c>
      <c r="C4" s="56" t="s">
        <v>91</v>
      </c>
      <c r="D4" s="3">
        <v>4</v>
      </c>
      <c r="E4" s="3">
        <v>150</v>
      </c>
    </row>
    <row r="5" spans="1:5" x14ac:dyDescent="0.25">
      <c r="A5" s="3">
        <v>2</v>
      </c>
      <c r="B5" s="3" t="s">
        <v>83</v>
      </c>
      <c r="C5" s="57" t="s">
        <v>92</v>
      </c>
      <c r="D5" s="3">
        <v>10</v>
      </c>
      <c r="E5" s="3">
        <v>400</v>
      </c>
    </row>
    <row r="6" spans="1:5" x14ac:dyDescent="0.25">
      <c r="A6" s="3">
        <v>3</v>
      </c>
      <c r="B6" s="3" t="s">
        <v>84</v>
      </c>
      <c r="C6" s="58" t="s">
        <v>93</v>
      </c>
      <c r="D6" s="3">
        <v>7</v>
      </c>
      <c r="E6" s="3">
        <v>120</v>
      </c>
    </row>
    <row r="7" spans="1:5" x14ac:dyDescent="0.25">
      <c r="A7" s="3">
        <v>4</v>
      </c>
      <c r="B7" s="3" t="s">
        <v>84</v>
      </c>
      <c r="C7" s="57" t="s">
        <v>75</v>
      </c>
      <c r="D7" s="3">
        <v>15</v>
      </c>
      <c r="E7" s="3">
        <v>500</v>
      </c>
    </row>
    <row r="8" spans="1:5" x14ac:dyDescent="0.25">
      <c r="A8" s="3">
        <v>5</v>
      </c>
      <c r="B8" s="3" t="s">
        <v>83</v>
      </c>
      <c r="C8" s="57" t="s">
        <v>92</v>
      </c>
      <c r="D8" s="3">
        <v>9</v>
      </c>
      <c r="E8" s="3">
        <v>260</v>
      </c>
    </row>
    <row r="9" spans="1:5" x14ac:dyDescent="0.25">
      <c r="A9" s="3">
        <v>6</v>
      </c>
      <c r="B9" s="3" t="s">
        <v>83</v>
      </c>
      <c r="C9" s="57" t="s">
        <v>93</v>
      </c>
      <c r="D9" s="3">
        <v>5</v>
      </c>
      <c r="E9" s="3">
        <v>70</v>
      </c>
    </row>
    <row r="10" spans="1:5" x14ac:dyDescent="0.25">
      <c r="A10" s="3">
        <v>7</v>
      </c>
      <c r="B10" s="3" t="s">
        <v>83</v>
      </c>
      <c r="C10" s="57" t="s">
        <v>93</v>
      </c>
      <c r="D10" s="3">
        <v>7</v>
      </c>
      <c r="E10" s="3">
        <v>90</v>
      </c>
    </row>
    <row r="11" spans="1:5" x14ac:dyDescent="0.25">
      <c r="A11" s="3">
        <v>8</v>
      </c>
      <c r="B11" s="3" t="s">
        <v>84</v>
      </c>
      <c r="C11" s="57" t="s">
        <v>91</v>
      </c>
      <c r="D11" s="3">
        <v>5</v>
      </c>
      <c r="E11" s="3">
        <v>250</v>
      </c>
    </row>
    <row r="12" spans="1:5" x14ac:dyDescent="0.25">
      <c r="A12" s="3">
        <v>9</v>
      </c>
      <c r="B12" s="3" t="s">
        <v>83</v>
      </c>
      <c r="C12" s="57" t="s">
        <v>92</v>
      </c>
      <c r="D12" s="3">
        <v>12</v>
      </c>
      <c r="E12" s="3">
        <v>110</v>
      </c>
    </row>
    <row r="13" spans="1:5" x14ac:dyDescent="0.25">
      <c r="A13" s="3">
        <v>10</v>
      </c>
      <c r="B13" s="3" t="s">
        <v>83</v>
      </c>
      <c r="C13" s="57" t="s">
        <v>93</v>
      </c>
      <c r="D13" s="3">
        <v>2</v>
      </c>
      <c r="E13" s="3">
        <v>30</v>
      </c>
    </row>
    <row r="14" spans="1:5" x14ac:dyDescent="0.25">
      <c r="A14" s="3">
        <v>11</v>
      </c>
      <c r="B14" s="3" t="s">
        <v>83</v>
      </c>
      <c r="C14" s="57" t="s">
        <v>92</v>
      </c>
      <c r="D14" s="3">
        <v>6</v>
      </c>
      <c r="E14" s="3">
        <v>80</v>
      </c>
    </row>
    <row r="15" spans="1:5" x14ac:dyDescent="0.25">
      <c r="A15" s="3">
        <v>12</v>
      </c>
      <c r="B15" s="3" t="s">
        <v>83</v>
      </c>
      <c r="C15" s="57" t="s">
        <v>93</v>
      </c>
      <c r="D15" s="3">
        <v>2</v>
      </c>
      <c r="E15" s="3">
        <v>30</v>
      </c>
    </row>
    <row r="16" spans="1:5" x14ac:dyDescent="0.25">
      <c r="A16" s="3">
        <v>13</v>
      </c>
      <c r="B16" s="3" t="s">
        <v>84</v>
      </c>
      <c r="C16" s="57" t="s">
        <v>93</v>
      </c>
      <c r="D16" s="3">
        <v>3</v>
      </c>
      <c r="E16" s="3">
        <v>200</v>
      </c>
    </row>
    <row r="17" spans="1:5" x14ac:dyDescent="0.25">
      <c r="A17" s="3">
        <v>14</v>
      </c>
      <c r="B17" s="3" t="s">
        <v>83</v>
      </c>
      <c r="C17" s="57" t="s">
        <v>91</v>
      </c>
      <c r="D17" s="3">
        <v>6</v>
      </c>
      <c r="E17" s="3">
        <v>240</v>
      </c>
    </row>
    <row r="18" spans="1:5" x14ac:dyDescent="0.25">
      <c r="A18" s="3">
        <v>15</v>
      </c>
      <c r="B18" s="3" t="s">
        <v>84</v>
      </c>
      <c r="C18" s="57" t="s">
        <v>91</v>
      </c>
      <c r="D18" s="3">
        <v>6</v>
      </c>
      <c r="E18" s="3">
        <v>150</v>
      </c>
    </row>
    <row r="19" spans="1:5" x14ac:dyDescent="0.25">
      <c r="A19" s="3">
        <v>16</v>
      </c>
      <c r="B19" s="3" t="s">
        <v>84</v>
      </c>
      <c r="C19" s="57" t="s">
        <v>93</v>
      </c>
      <c r="D19" s="3">
        <v>4</v>
      </c>
      <c r="E19" s="3">
        <v>90</v>
      </c>
    </row>
    <row r="20" spans="1:5" x14ac:dyDescent="0.25">
      <c r="A20" s="3">
        <v>17</v>
      </c>
      <c r="B20" s="3" t="s">
        <v>83</v>
      </c>
      <c r="C20" s="57" t="s">
        <v>91</v>
      </c>
      <c r="D20" s="3">
        <v>8</v>
      </c>
      <c r="E20" s="3">
        <v>340</v>
      </c>
    </row>
    <row r="21" spans="1:5" x14ac:dyDescent="0.25">
      <c r="A21" s="3">
        <v>18</v>
      </c>
      <c r="B21" s="3" t="s">
        <v>84</v>
      </c>
      <c r="C21" s="57" t="s">
        <v>94</v>
      </c>
      <c r="D21" s="3">
        <v>10</v>
      </c>
      <c r="E21" s="3">
        <v>450</v>
      </c>
    </row>
    <row r="22" spans="1:5" x14ac:dyDescent="0.25">
      <c r="A22" s="3">
        <v>19</v>
      </c>
      <c r="B22" s="3" t="s">
        <v>83</v>
      </c>
      <c r="C22" s="57" t="s">
        <v>93</v>
      </c>
      <c r="D22" s="3">
        <v>4</v>
      </c>
      <c r="E22" s="3">
        <v>50</v>
      </c>
    </row>
    <row r="23" spans="1:5" x14ac:dyDescent="0.25">
      <c r="A23" s="3">
        <v>20</v>
      </c>
      <c r="B23" s="3" t="s">
        <v>84</v>
      </c>
      <c r="C23" s="57" t="s">
        <v>91</v>
      </c>
      <c r="D23" s="3">
        <v>4</v>
      </c>
      <c r="E23" s="3">
        <v>120</v>
      </c>
    </row>
    <row r="24" spans="1:5" x14ac:dyDescent="0.25">
      <c r="A24" s="3">
        <v>21</v>
      </c>
      <c r="B24" s="3" t="s">
        <v>84</v>
      </c>
      <c r="C24" s="57" t="s">
        <v>91</v>
      </c>
      <c r="D24" s="3">
        <v>6</v>
      </c>
      <c r="E24" s="3">
        <v>180</v>
      </c>
    </row>
    <row r="25" spans="1:5" x14ac:dyDescent="0.25">
      <c r="A25" s="3">
        <v>22</v>
      </c>
      <c r="B25" s="3" t="s">
        <v>83</v>
      </c>
      <c r="C25" s="57" t="s">
        <v>75</v>
      </c>
      <c r="D25" s="3">
        <v>4</v>
      </c>
      <c r="E25" s="3">
        <v>280</v>
      </c>
    </row>
    <row r="26" spans="1:5" x14ac:dyDescent="0.25">
      <c r="A26" s="3">
        <v>23</v>
      </c>
      <c r="B26" s="3" t="s">
        <v>83</v>
      </c>
      <c r="C26" s="57" t="s">
        <v>91</v>
      </c>
      <c r="D26" s="3">
        <v>5</v>
      </c>
      <c r="E26" s="3">
        <v>60</v>
      </c>
    </row>
    <row r="27" spans="1:5" x14ac:dyDescent="0.25">
      <c r="A27" s="3">
        <v>24</v>
      </c>
      <c r="B27" s="3" t="s">
        <v>83</v>
      </c>
      <c r="C27" s="57" t="s">
        <v>91</v>
      </c>
      <c r="D27" s="3">
        <v>9</v>
      </c>
      <c r="E27" s="3">
        <v>100</v>
      </c>
    </row>
    <row r="28" spans="1:5" x14ac:dyDescent="0.25">
      <c r="A28" s="3">
        <v>25</v>
      </c>
      <c r="B28" s="3" t="s">
        <v>83</v>
      </c>
      <c r="C28" s="57" t="s">
        <v>94</v>
      </c>
      <c r="D28" s="3">
        <v>12</v>
      </c>
      <c r="E28" s="3">
        <v>380</v>
      </c>
    </row>
    <row r="29" spans="1:5" x14ac:dyDescent="0.25">
      <c r="A29" s="3">
        <v>26</v>
      </c>
      <c r="B29" s="3" t="s">
        <v>84</v>
      </c>
      <c r="C29" s="57" t="s">
        <v>92</v>
      </c>
      <c r="D29" s="3">
        <v>8</v>
      </c>
      <c r="E29" s="3">
        <v>430</v>
      </c>
    </row>
    <row r="30" spans="1:5" x14ac:dyDescent="0.25">
      <c r="A30" s="3">
        <v>27</v>
      </c>
      <c r="B30" s="3" t="s">
        <v>83</v>
      </c>
      <c r="C30" s="57" t="s">
        <v>91</v>
      </c>
      <c r="D30" s="3">
        <v>2</v>
      </c>
      <c r="E30" s="3">
        <v>80</v>
      </c>
    </row>
    <row r="31" spans="1:5" x14ac:dyDescent="0.25">
      <c r="A31" s="3">
        <v>28</v>
      </c>
      <c r="B31" s="3" t="s">
        <v>83</v>
      </c>
      <c r="C31" s="57" t="s">
        <v>91</v>
      </c>
      <c r="D31" s="3">
        <v>7</v>
      </c>
      <c r="E31" s="3">
        <v>170</v>
      </c>
    </row>
    <row r="32" spans="1:5" x14ac:dyDescent="0.25">
      <c r="A32" s="3">
        <v>29</v>
      </c>
      <c r="B32" s="3" t="s">
        <v>84</v>
      </c>
      <c r="C32" s="57" t="s">
        <v>75</v>
      </c>
      <c r="D32" s="3">
        <v>6</v>
      </c>
      <c r="E32" s="3">
        <v>90</v>
      </c>
    </row>
    <row r="33" spans="1:5" x14ac:dyDescent="0.25">
      <c r="A33" s="3">
        <v>30</v>
      </c>
      <c r="B33" s="3" t="s">
        <v>84</v>
      </c>
      <c r="C33" s="57" t="s">
        <v>91</v>
      </c>
      <c r="D33" s="3">
        <v>4</v>
      </c>
      <c r="E33" s="3">
        <v>50</v>
      </c>
    </row>
    <row r="34" spans="1:5" x14ac:dyDescent="0.25">
      <c r="A34" s="3">
        <v>31</v>
      </c>
      <c r="B34" s="3" t="s">
        <v>83</v>
      </c>
      <c r="C34" s="57" t="s">
        <v>93</v>
      </c>
      <c r="D34" s="3">
        <v>2</v>
      </c>
      <c r="E34" s="3">
        <v>50</v>
      </c>
    </row>
    <row r="35" spans="1:5" x14ac:dyDescent="0.25">
      <c r="A35" s="3">
        <v>32</v>
      </c>
      <c r="B35" s="3" t="s">
        <v>84</v>
      </c>
      <c r="C35" s="57" t="s">
        <v>91</v>
      </c>
      <c r="D35" s="3">
        <v>5</v>
      </c>
      <c r="E35" s="3">
        <v>70</v>
      </c>
    </row>
    <row r="36" spans="1:5" x14ac:dyDescent="0.25">
      <c r="A36" s="3">
        <v>33</v>
      </c>
      <c r="B36" s="3" t="s">
        <v>83</v>
      </c>
      <c r="C36" s="57" t="s">
        <v>94</v>
      </c>
      <c r="D36" s="3">
        <v>7</v>
      </c>
      <c r="E36" s="3">
        <v>170</v>
      </c>
    </row>
  </sheetData>
  <phoneticPr fontId="1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55"/>
  <sheetViews>
    <sheetView workbookViewId="0">
      <selection activeCell="K12" sqref="K12"/>
    </sheetView>
  </sheetViews>
  <sheetFormatPr defaultRowHeight="15" x14ac:dyDescent="0.25"/>
  <sheetData>
    <row r="3" spans="1:10" x14ac:dyDescent="0.25">
      <c r="A3" s="13" t="s">
        <v>43</v>
      </c>
      <c r="B3" s="13" t="s">
        <v>44</v>
      </c>
      <c r="C3" s="13" t="s">
        <v>45</v>
      </c>
    </row>
    <row r="4" spans="1:10" x14ac:dyDescent="0.25">
      <c r="A4" s="11">
        <v>1</v>
      </c>
      <c r="B4" s="11">
        <v>3</v>
      </c>
      <c r="C4" s="11">
        <v>3</v>
      </c>
    </row>
    <row r="5" spans="1:10" x14ac:dyDescent="0.25">
      <c r="A5" s="11">
        <v>1</v>
      </c>
      <c r="B5" s="11">
        <v>4</v>
      </c>
      <c r="C5" s="11">
        <v>5</v>
      </c>
      <c r="E5" s="11"/>
      <c r="H5" t="s">
        <v>192</v>
      </c>
      <c r="I5">
        <f>MIN(A4:A55)</f>
        <v>1</v>
      </c>
    </row>
    <row r="6" spans="1:10" x14ac:dyDescent="0.25">
      <c r="A6" s="11">
        <v>2</v>
      </c>
      <c r="B6" s="11">
        <v>4</v>
      </c>
      <c r="C6" s="11">
        <v>4</v>
      </c>
      <c r="E6" s="11"/>
      <c r="H6" t="s">
        <v>193</v>
      </c>
      <c r="I6">
        <f>MAX(A4:A55)</f>
        <v>5</v>
      </c>
    </row>
    <row r="7" spans="1:10" x14ac:dyDescent="0.25">
      <c r="A7" s="11">
        <v>2</v>
      </c>
      <c r="B7" s="11">
        <v>4</v>
      </c>
      <c r="C7" s="11">
        <v>2</v>
      </c>
      <c r="E7" s="11"/>
      <c r="H7" t="s">
        <v>23</v>
      </c>
      <c r="I7">
        <f>COUNT(A4:A55)</f>
        <v>52</v>
      </c>
    </row>
    <row r="8" spans="1:10" x14ac:dyDescent="0.25">
      <c r="A8" s="11">
        <v>2</v>
      </c>
      <c r="B8" s="11">
        <v>3</v>
      </c>
      <c r="C8" s="11">
        <v>2</v>
      </c>
      <c r="E8" s="11"/>
    </row>
    <row r="9" spans="1:10" x14ac:dyDescent="0.25">
      <c r="A9" s="11">
        <v>2</v>
      </c>
      <c r="B9" s="11">
        <v>1</v>
      </c>
      <c r="C9" s="11">
        <v>3</v>
      </c>
      <c r="E9" s="11"/>
    </row>
    <row r="10" spans="1:10" x14ac:dyDescent="0.25">
      <c r="A10" s="11">
        <v>2</v>
      </c>
      <c r="B10" s="11">
        <v>4</v>
      </c>
      <c r="C10" s="11">
        <v>4</v>
      </c>
    </row>
    <row r="11" spans="1:10" x14ac:dyDescent="0.25">
      <c r="A11" s="11">
        <v>2</v>
      </c>
      <c r="B11" s="11">
        <v>3</v>
      </c>
      <c r="C11" s="11">
        <v>3</v>
      </c>
      <c r="H11" t="s">
        <v>195</v>
      </c>
      <c r="I11" t="s">
        <v>194</v>
      </c>
      <c r="J11" t="s">
        <v>133</v>
      </c>
    </row>
    <row r="12" spans="1:10" x14ac:dyDescent="0.25">
      <c r="A12" s="11">
        <v>2</v>
      </c>
      <c r="B12" s="11">
        <v>4</v>
      </c>
      <c r="C12" s="11">
        <v>3</v>
      </c>
      <c r="H12">
        <v>1</v>
      </c>
      <c r="I12">
        <f>FREQUENCY($A$4:$A$55,H12:H16)</f>
        <v>2</v>
      </c>
      <c r="J12">
        <f>I12</f>
        <v>2</v>
      </c>
    </row>
    <row r="13" spans="1:10" x14ac:dyDescent="0.25">
      <c r="A13" s="11">
        <v>2</v>
      </c>
      <c r="B13" s="11">
        <v>3</v>
      </c>
      <c r="C13" s="11">
        <v>3</v>
      </c>
      <c r="H13">
        <v>2</v>
      </c>
      <c r="I13">
        <f>FREQUENCY($A$4:$A$55,H13)</f>
        <v>10</v>
      </c>
      <c r="J13">
        <f>I13-I12</f>
        <v>8</v>
      </c>
    </row>
    <row r="14" spans="1:10" x14ac:dyDescent="0.25">
      <c r="A14" s="11">
        <v>3</v>
      </c>
      <c r="B14" s="11">
        <v>5</v>
      </c>
      <c r="C14" s="11">
        <v>3</v>
      </c>
      <c r="H14">
        <v>3</v>
      </c>
      <c r="I14">
        <f>FREQUENCY($A$4:$A$55,H14)</f>
        <v>30</v>
      </c>
      <c r="J14">
        <f>I14-I13</f>
        <v>20</v>
      </c>
    </row>
    <row r="15" spans="1:10" x14ac:dyDescent="0.25">
      <c r="A15" s="11">
        <v>3</v>
      </c>
      <c r="B15" s="11">
        <v>5</v>
      </c>
      <c r="C15" s="11">
        <v>2</v>
      </c>
      <c r="H15">
        <v>4</v>
      </c>
      <c r="I15">
        <f>FREQUENCY($A$4:$A$55,H15)</f>
        <v>46</v>
      </c>
      <c r="J15">
        <f>I15-I14</f>
        <v>16</v>
      </c>
    </row>
    <row r="16" spans="1:10" x14ac:dyDescent="0.25">
      <c r="A16" s="11">
        <v>3</v>
      </c>
      <c r="B16" s="11">
        <v>3</v>
      </c>
      <c r="C16" s="11">
        <v>3</v>
      </c>
      <c r="H16">
        <v>5</v>
      </c>
      <c r="I16">
        <f>FREQUENCY($A$4:$A$55,H16)</f>
        <v>52</v>
      </c>
      <c r="J16">
        <f>I16-I15</f>
        <v>6</v>
      </c>
    </row>
    <row r="17" spans="1:10" x14ac:dyDescent="0.25">
      <c r="A17" s="11">
        <v>3</v>
      </c>
      <c r="B17" s="11">
        <v>2</v>
      </c>
      <c r="C17" s="11">
        <v>4</v>
      </c>
      <c r="J17">
        <f>SUM(J12:J16)</f>
        <v>52</v>
      </c>
    </row>
    <row r="18" spans="1:10" x14ac:dyDescent="0.25">
      <c r="A18" s="11">
        <v>3</v>
      </c>
      <c r="B18" s="11">
        <v>4</v>
      </c>
      <c r="C18" s="11">
        <v>1</v>
      </c>
    </row>
    <row r="19" spans="1:10" x14ac:dyDescent="0.25">
      <c r="A19" s="11">
        <v>3</v>
      </c>
      <c r="B19" s="11">
        <v>3</v>
      </c>
      <c r="C19" s="11">
        <v>3</v>
      </c>
    </row>
    <row r="20" spans="1:10" x14ac:dyDescent="0.25">
      <c r="A20" s="11">
        <v>3</v>
      </c>
      <c r="B20" s="11">
        <v>4</v>
      </c>
      <c r="C20" s="11">
        <v>3</v>
      </c>
    </row>
    <row r="21" spans="1:10" x14ac:dyDescent="0.25">
      <c r="A21" s="11">
        <v>3</v>
      </c>
      <c r="B21" s="11">
        <v>3</v>
      </c>
      <c r="C21" s="11">
        <v>5</v>
      </c>
    </row>
    <row r="22" spans="1:10" x14ac:dyDescent="0.25">
      <c r="A22" s="11">
        <v>3</v>
      </c>
      <c r="B22" s="11">
        <v>4</v>
      </c>
      <c r="C22" s="11">
        <v>4</v>
      </c>
    </row>
    <row r="23" spans="1:10" x14ac:dyDescent="0.25">
      <c r="A23" s="11">
        <v>3</v>
      </c>
      <c r="B23" s="11">
        <v>3</v>
      </c>
      <c r="C23" s="11">
        <v>4</v>
      </c>
    </row>
    <row r="24" spans="1:10" x14ac:dyDescent="0.25">
      <c r="A24" s="11">
        <v>3</v>
      </c>
      <c r="B24" s="11">
        <v>2</v>
      </c>
      <c r="C24" s="11">
        <v>3</v>
      </c>
    </row>
    <row r="25" spans="1:10" x14ac:dyDescent="0.25">
      <c r="A25" s="11">
        <v>3</v>
      </c>
      <c r="B25" s="11">
        <v>3</v>
      </c>
      <c r="C25" s="11">
        <v>4</v>
      </c>
    </row>
    <row r="26" spans="1:10" x14ac:dyDescent="0.25">
      <c r="A26" s="11">
        <v>3</v>
      </c>
      <c r="B26" s="11">
        <v>2</v>
      </c>
      <c r="C26" s="11">
        <v>3</v>
      </c>
    </row>
    <row r="27" spans="1:10" x14ac:dyDescent="0.25">
      <c r="A27" s="11">
        <v>3</v>
      </c>
      <c r="B27" s="11">
        <v>3</v>
      </c>
      <c r="C27" s="11">
        <v>1</v>
      </c>
    </row>
    <row r="28" spans="1:10" x14ac:dyDescent="0.25">
      <c r="A28" s="11">
        <v>3</v>
      </c>
      <c r="B28" s="11">
        <v>3</v>
      </c>
      <c r="C28" s="11">
        <v>3</v>
      </c>
    </row>
    <row r="29" spans="1:10" x14ac:dyDescent="0.25">
      <c r="A29" s="11">
        <v>3</v>
      </c>
      <c r="B29" s="11">
        <v>2</v>
      </c>
      <c r="C29" s="11">
        <v>3</v>
      </c>
    </row>
    <row r="30" spans="1:10" x14ac:dyDescent="0.25">
      <c r="A30" s="11">
        <v>3</v>
      </c>
      <c r="B30" s="11">
        <v>3</v>
      </c>
      <c r="C30" s="11">
        <v>5</v>
      </c>
    </row>
    <row r="31" spans="1:10" x14ac:dyDescent="0.25">
      <c r="A31" s="11">
        <v>3</v>
      </c>
      <c r="B31" s="11">
        <v>3</v>
      </c>
      <c r="C31" s="11">
        <v>3</v>
      </c>
    </row>
    <row r="32" spans="1:10" x14ac:dyDescent="0.25">
      <c r="A32" s="11">
        <v>3</v>
      </c>
      <c r="B32" s="11">
        <v>3</v>
      </c>
      <c r="C32" s="11">
        <v>4</v>
      </c>
    </row>
    <row r="33" spans="1:3" x14ac:dyDescent="0.25">
      <c r="A33" s="11">
        <v>3</v>
      </c>
      <c r="B33" s="11">
        <v>4</v>
      </c>
      <c r="C33" s="11">
        <v>2</v>
      </c>
    </row>
    <row r="34" spans="1:3" x14ac:dyDescent="0.25">
      <c r="A34" s="11">
        <v>4</v>
      </c>
      <c r="B34" s="11">
        <v>2</v>
      </c>
      <c r="C34" s="11">
        <v>4</v>
      </c>
    </row>
    <row r="35" spans="1:3" x14ac:dyDescent="0.25">
      <c r="A35" s="11">
        <v>4</v>
      </c>
      <c r="B35" s="11">
        <v>3</v>
      </c>
      <c r="C35" s="11">
        <v>3</v>
      </c>
    </row>
    <row r="36" spans="1:3" x14ac:dyDescent="0.25">
      <c r="A36" s="11">
        <v>4</v>
      </c>
      <c r="B36" s="11">
        <v>3</v>
      </c>
      <c r="C36" s="11">
        <v>3</v>
      </c>
    </row>
    <row r="37" spans="1:3" x14ac:dyDescent="0.25">
      <c r="A37" s="11">
        <v>4</v>
      </c>
      <c r="B37" s="11">
        <v>3</v>
      </c>
      <c r="C37" s="11">
        <v>3</v>
      </c>
    </row>
    <row r="38" spans="1:3" x14ac:dyDescent="0.25">
      <c r="A38" s="11">
        <v>4</v>
      </c>
      <c r="B38" s="11">
        <v>3</v>
      </c>
      <c r="C38" s="11">
        <v>4</v>
      </c>
    </row>
    <row r="39" spans="1:3" x14ac:dyDescent="0.25">
      <c r="A39" s="11">
        <v>4</v>
      </c>
      <c r="B39" s="11">
        <v>5</v>
      </c>
      <c r="C39" s="11">
        <v>4</v>
      </c>
    </row>
    <row r="40" spans="1:3" x14ac:dyDescent="0.25">
      <c r="A40" s="11">
        <v>4</v>
      </c>
      <c r="B40" s="11">
        <v>5</v>
      </c>
      <c r="C40" s="11">
        <v>3</v>
      </c>
    </row>
    <row r="41" spans="1:3" x14ac:dyDescent="0.25">
      <c r="A41" s="11">
        <v>4</v>
      </c>
      <c r="B41" s="11">
        <v>5</v>
      </c>
      <c r="C41" s="11">
        <v>4</v>
      </c>
    </row>
    <row r="42" spans="1:3" x14ac:dyDescent="0.25">
      <c r="A42" s="11">
        <v>4</v>
      </c>
      <c r="B42" s="11">
        <v>5</v>
      </c>
      <c r="C42" s="11">
        <v>4</v>
      </c>
    </row>
    <row r="43" spans="1:3" x14ac:dyDescent="0.25">
      <c r="A43" s="11">
        <v>4</v>
      </c>
      <c r="B43" s="11">
        <v>4</v>
      </c>
      <c r="C43" s="11">
        <v>4</v>
      </c>
    </row>
    <row r="44" spans="1:3" x14ac:dyDescent="0.25">
      <c r="A44" s="11">
        <v>4</v>
      </c>
      <c r="B44" s="11">
        <v>4</v>
      </c>
      <c r="C44" s="11">
        <v>4</v>
      </c>
    </row>
    <row r="45" spans="1:3" x14ac:dyDescent="0.25">
      <c r="A45" s="11">
        <v>4</v>
      </c>
      <c r="B45" s="11">
        <v>4</v>
      </c>
      <c r="C45" s="11">
        <v>3</v>
      </c>
    </row>
    <row r="46" spans="1:3" x14ac:dyDescent="0.25">
      <c r="A46" s="11">
        <v>4</v>
      </c>
      <c r="B46" s="11">
        <v>3</v>
      </c>
      <c r="C46" s="11">
        <v>4</v>
      </c>
    </row>
    <row r="47" spans="1:3" x14ac:dyDescent="0.25">
      <c r="A47" s="11">
        <v>4</v>
      </c>
      <c r="B47" s="11">
        <v>4</v>
      </c>
      <c r="C47" s="11">
        <v>3</v>
      </c>
    </row>
    <row r="48" spans="1:3" x14ac:dyDescent="0.25">
      <c r="A48" s="11">
        <v>4</v>
      </c>
      <c r="B48" s="11">
        <v>3</v>
      </c>
      <c r="C48" s="11">
        <v>1</v>
      </c>
    </row>
    <row r="49" spans="1:3" x14ac:dyDescent="0.25">
      <c r="A49" s="11">
        <v>4</v>
      </c>
      <c r="B49" s="11">
        <v>3</v>
      </c>
      <c r="C49" s="11">
        <v>3</v>
      </c>
    </row>
    <row r="50" spans="1:3" x14ac:dyDescent="0.25">
      <c r="A50" s="11">
        <v>5</v>
      </c>
      <c r="B50" s="11">
        <v>3</v>
      </c>
      <c r="C50" s="11">
        <v>2</v>
      </c>
    </row>
    <row r="51" spans="1:3" x14ac:dyDescent="0.25">
      <c r="A51" s="11">
        <v>5</v>
      </c>
      <c r="B51" s="11">
        <v>5</v>
      </c>
      <c r="C51" s="11">
        <v>5</v>
      </c>
    </row>
    <row r="52" spans="1:3" x14ac:dyDescent="0.25">
      <c r="A52" s="11">
        <v>5</v>
      </c>
      <c r="B52" s="11">
        <v>2</v>
      </c>
      <c r="C52" s="11">
        <v>4</v>
      </c>
    </row>
    <row r="53" spans="1:3" x14ac:dyDescent="0.25">
      <c r="A53" s="11">
        <v>5</v>
      </c>
      <c r="B53" s="11">
        <v>3</v>
      </c>
      <c r="C53" s="11">
        <v>3</v>
      </c>
    </row>
    <row r="54" spans="1:3" x14ac:dyDescent="0.25">
      <c r="A54" s="11">
        <v>5</v>
      </c>
      <c r="B54" s="11">
        <v>4</v>
      </c>
      <c r="C54" s="11">
        <v>2</v>
      </c>
    </row>
    <row r="55" spans="1:3" x14ac:dyDescent="0.25">
      <c r="A55" s="11">
        <v>5</v>
      </c>
      <c r="B55" s="11">
        <v>5</v>
      </c>
      <c r="C55" s="11">
        <v>3</v>
      </c>
    </row>
  </sheetData>
  <phoneticPr fontId="17" type="noConversion"/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B4" sqref="B4"/>
    </sheetView>
  </sheetViews>
  <sheetFormatPr defaultRowHeight="15" x14ac:dyDescent="0.25"/>
  <sheetData>
    <row r="1" spans="1:12" x14ac:dyDescent="0.25">
      <c r="A1" s="12" t="s">
        <v>101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x14ac:dyDescent="0.25">
      <c r="A3" s="12" t="s">
        <v>102</v>
      </c>
      <c r="B3" s="12" t="s">
        <v>25</v>
      </c>
      <c r="C3" s="12" t="s">
        <v>26</v>
      </c>
      <c r="D3" s="12" t="s">
        <v>27</v>
      </c>
      <c r="E3" s="12" t="s">
        <v>28</v>
      </c>
      <c r="F3" s="12" t="s">
        <v>29</v>
      </c>
      <c r="G3" s="12" t="s">
        <v>30</v>
      </c>
      <c r="H3" s="12" t="s">
        <v>31</v>
      </c>
      <c r="I3" s="12" t="s">
        <v>32</v>
      </c>
      <c r="J3" s="12" t="s">
        <v>33</v>
      </c>
      <c r="K3" s="12" t="s">
        <v>34</v>
      </c>
      <c r="L3" s="12" t="s">
        <v>35</v>
      </c>
    </row>
    <row r="4" spans="1:12" x14ac:dyDescent="0.25">
      <c r="A4" s="17" t="s">
        <v>103</v>
      </c>
      <c r="B4" s="17">
        <v>90</v>
      </c>
      <c r="C4" s="17">
        <v>72</v>
      </c>
      <c r="D4" s="17">
        <v>712</v>
      </c>
      <c r="E4" s="18">
        <v>1350</v>
      </c>
      <c r="F4" s="19">
        <v>286</v>
      </c>
      <c r="G4" s="18">
        <v>40</v>
      </c>
      <c r="H4" s="18">
        <v>171</v>
      </c>
      <c r="I4" s="17">
        <v>687</v>
      </c>
      <c r="J4" s="17">
        <v>4.13</v>
      </c>
      <c r="K4" s="17">
        <v>546</v>
      </c>
      <c r="L4" s="17">
        <v>1088</v>
      </c>
    </row>
    <row r="5" spans="1:12" x14ac:dyDescent="0.25">
      <c r="A5" s="17" t="s">
        <v>104</v>
      </c>
      <c r="B5" s="17">
        <v>84</v>
      </c>
      <c r="C5" s="17">
        <v>78</v>
      </c>
      <c r="D5" s="17">
        <v>810</v>
      </c>
      <c r="E5" s="18">
        <v>1562</v>
      </c>
      <c r="F5" s="19">
        <v>328</v>
      </c>
      <c r="G5" s="18">
        <v>27</v>
      </c>
      <c r="H5" s="18">
        <v>176</v>
      </c>
      <c r="I5" s="17">
        <v>781</v>
      </c>
      <c r="J5" s="17">
        <v>4.1100000000000003</v>
      </c>
      <c r="K5" s="17">
        <v>537</v>
      </c>
      <c r="L5" s="17">
        <v>1106</v>
      </c>
    </row>
    <row r="6" spans="1:12" x14ac:dyDescent="0.25">
      <c r="A6" s="17" t="s">
        <v>105</v>
      </c>
      <c r="B6" s="17">
        <v>69</v>
      </c>
      <c r="C6" s="17">
        <v>93</v>
      </c>
      <c r="D6" s="17">
        <v>756</v>
      </c>
      <c r="E6" s="18">
        <v>1529</v>
      </c>
      <c r="F6" s="19">
        <v>306</v>
      </c>
      <c r="G6" s="18">
        <v>30</v>
      </c>
      <c r="H6" s="18">
        <v>142</v>
      </c>
      <c r="I6" s="17">
        <v>718</v>
      </c>
      <c r="J6" s="17">
        <v>5.17</v>
      </c>
      <c r="K6" s="17">
        <v>696</v>
      </c>
      <c r="L6" s="17">
        <v>1087</v>
      </c>
    </row>
    <row r="7" spans="1:12" x14ac:dyDescent="0.25">
      <c r="A7" s="17" t="s">
        <v>106</v>
      </c>
      <c r="B7" s="17">
        <v>96</v>
      </c>
      <c r="C7" s="17">
        <v>66</v>
      </c>
      <c r="D7" s="17">
        <v>867</v>
      </c>
      <c r="E7" s="18">
        <v>1561</v>
      </c>
      <c r="F7" s="19">
        <v>352</v>
      </c>
      <c r="G7" s="18">
        <v>35</v>
      </c>
      <c r="H7" s="18">
        <v>166</v>
      </c>
      <c r="I7" s="17">
        <v>829</v>
      </c>
      <c r="J7" s="17">
        <v>3.87</v>
      </c>
      <c r="K7" s="17">
        <v>482</v>
      </c>
      <c r="L7" s="17">
        <v>1149</v>
      </c>
    </row>
    <row r="8" spans="1:12" x14ac:dyDescent="0.25">
      <c r="A8" s="17" t="s">
        <v>107</v>
      </c>
      <c r="B8" s="17">
        <v>85</v>
      </c>
      <c r="C8" s="17">
        <v>77</v>
      </c>
      <c r="D8" s="17">
        <v>752</v>
      </c>
      <c r="E8" s="18">
        <v>1530</v>
      </c>
      <c r="F8" s="19">
        <v>340</v>
      </c>
      <c r="G8" s="18">
        <v>28</v>
      </c>
      <c r="H8" s="18">
        <v>151</v>
      </c>
      <c r="I8" s="17">
        <v>711</v>
      </c>
      <c r="J8" s="17">
        <v>4.04</v>
      </c>
      <c r="K8" s="17">
        <v>573</v>
      </c>
      <c r="L8" s="17">
        <v>1211</v>
      </c>
    </row>
    <row r="9" spans="1:12" x14ac:dyDescent="0.25">
      <c r="A9" s="17" t="s">
        <v>108</v>
      </c>
      <c r="B9" s="17">
        <v>72</v>
      </c>
      <c r="C9" s="17">
        <v>90</v>
      </c>
      <c r="D9" s="17">
        <v>693</v>
      </c>
      <c r="E9" s="18">
        <v>1341</v>
      </c>
      <c r="F9" s="19">
        <v>249</v>
      </c>
      <c r="G9" s="18">
        <v>20</v>
      </c>
      <c r="H9" s="18">
        <v>190</v>
      </c>
      <c r="I9" s="17">
        <v>667</v>
      </c>
      <c r="J9" s="17">
        <v>4.7699999999999996</v>
      </c>
      <c r="K9" s="17">
        <v>499</v>
      </c>
      <c r="L9" s="17">
        <v>1015</v>
      </c>
    </row>
    <row r="10" spans="1:12" x14ac:dyDescent="0.25">
      <c r="A10" s="17" t="s">
        <v>109</v>
      </c>
      <c r="B10" s="17">
        <v>72</v>
      </c>
      <c r="C10" s="17">
        <v>90</v>
      </c>
      <c r="D10" s="17">
        <v>783</v>
      </c>
      <c r="E10" s="18">
        <v>1496</v>
      </c>
      <c r="F10" s="19">
        <v>293</v>
      </c>
      <c r="G10" s="18">
        <v>23</v>
      </c>
      <c r="H10" s="18">
        <v>204</v>
      </c>
      <c r="I10" s="17">
        <v>747</v>
      </c>
      <c r="J10" s="17">
        <v>4.9400000000000004</v>
      </c>
      <c r="K10" s="17">
        <v>482</v>
      </c>
      <c r="L10" s="17">
        <v>1068</v>
      </c>
    </row>
    <row r="11" spans="1:12" x14ac:dyDescent="0.25">
      <c r="A11" s="17" t="s">
        <v>110</v>
      </c>
      <c r="B11" s="17">
        <v>96</v>
      </c>
      <c r="C11" s="17">
        <v>66</v>
      </c>
      <c r="D11" s="17">
        <v>811</v>
      </c>
      <c r="E11" s="18">
        <v>1504</v>
      </c>
      <c r="F11" s="19">
        <v>305</v>
      </c>
      <c r="G11" s="18">
        <v>27</v>
      </c>
      <c r="H11" s="18">
        <v>178</v>
      </c>
      <c r="I11" s="17">
        <v>784</v>
      </c>
      <c r="J11" s="17">
        <v>4.05</v>
      </c>
      <c r="K11" s="17">
        <v>410</v>
      </c>
      <c r="L11" s="17">
        <v>1047</v>
      </c>
    </row>
    <row r="12" spans="1:12" x14ac:dyDescent="0.25">
      <c r="A12" s="17" t="s">
        <v>111</v>
      </c>
      <c r="B12" s="17">
        <v>90</v>
      </c>
      <c r="C12" s="17">
        <v>73</v>
      </c>
      <c r="D12" s="17">
        <v>860</v>
      </c>
      <c r="E12" s="18">
        <v>1591</v>
      </c>
      <c r="F12" s="19">
        <v>313</v>
      </c>
      <c r="G12" s="18">
        <v>36</v>
      </c>
      <c r="H12" s="18">
        <v>171</v>
      </c>
      <c r="I12" s="17">
        <v>823</v>
      </c>
      <c r="J12" s="17">
        <v>4.32</v>
      </c>
      <c r="K12" s="17">
        <v>504</v>
      </c>
      <c r="L12" s="17">
        <v>967</v>
      </c>
    </row>
    <row r="13" spans="1:12" x14ac:dyDescent="0.25">
      <c r="A13" s="17" t="s">
        <v>112</v>
      </c>
      <c r="B13" s="17">
        <v>88</v>
      </c>
      <c r="C13" s="17">
        <v>74</v>
      </c>
      <c r="D13" s="17">
        <v>887</v>
      </c>
      <c r="E13" s="18">
        <v>1652</v>
      </c>
      <c r="F13" s="19">
        <v>352</v>
      </c>
      <c r="G13" s="18">
        <v>50</v>
      </c>
      <c r="H13" s="18">
        <v>177</v>
      </c>
      <c r="I13" s="17">
        <v>857</v>
      </c>
      <c r="J13" s="17">
        <v>4.57</v>
      </c>
      <c r="K13" s="17">
        <v>566</v>
      </c>
      <c r="L13" s="17">
        <v>1047</v>
      </c>
    </row>
    <row r="14" spans="1:12" x14ac:dyDescent="0.25">
      <c r="A14" s="17" t="s">
        <v>113</v>
      </c>
      <c r="B14" s="17">
        <v>71</v>
      </c>
      <c r="C14" s="17">
        <v>91</v>
      </c>
      <c r="D14" s="17">
        <v>790</v>
      </c>
      <c r="E14" s="18">
        <v>1504</v>
      </c>
      <c r="F14" s="19">
        <v>340</v>
      </c>
      <c r="G14" s="18">
        <v>38</v>
      </c>
      <c r="H14" s="18">
        <v>201</v>
      </c>
      <c r="I14" s="17">
        <v>749</v>
      </c>
      <c r="J14" s="17">
        <v>4.9400000000000004</v>
      </c>
      <c r="K14" s="17">
        <v>661</v>
      </c>
      <c r="L14" s="17">
        <v>1142</v>
      </c>
    </row>
    <row r="15" spans="1:12" x14ac:dyDescent="0.25">
      <c r="A15" s="17" t="s">
        <v>114</v>
      </c>
      <c r="B15" s="17">
        <v>73</v>
      </c>
      <c r="C15" s="17">
        <v>89</v>
      </c>
      <c r="D15" s="17">
        <v>723</v>
      </c>
      <c r="E15" s="18">
        <v>1457</v>
      </c>
      <c r="F15" s="19">
        <v>293</v>
      </c>
      <c r="G15" s="18">
        <v>30</v>
      </c>
      <c r="H15" s="18">
        <v>167</v>
      </c>
      <c r="I15" s="17">
        <v>700</v>
      </c>
      <c r="J15" s="17">
        <v>4.68</v>
      </c>
      <c r="K15" s="17">
        <v>510</v>
      </c>
      <c r="L15" s="17">
        <v>1109</v>
      </c>
    </row>
    <row r="16" spans="1:12" x14ac:dyDescent="0.25">
      <c r="A16" s="17" t="s">
        <v>115</v>
      </c>
      <c r="B16" s="17">
        <v>69</v>
      </c>
      <c r="C16" s="17">
        <v>93</v>
      </c>
      <c r="D16" s="17">
        <v>706</v>
      </c>
      <c r="E16" s="18">
        <v>1447</v>
      </c>
      <c r="F16" s="19">
        <v>300</v>
      </c>
      <c r="G16" s="18">
        <v>46</v>
      </c>
      <c r="H16" s="18">
        <v>102</v>
      </c>
      <c r="I16" s="17">
        <v>660</v>
      </c>
      <c r="J16" s="17">
        <v>4.4800000000000004</v>
      </c>
      <c r="K16" s="17">
        <v>520</v>
      </c>
      <c r="L16" s="17">
        <v>993</v>
      </c>
    </row>
    <row r="17" spans="1:12" x14ac:dyDescent="0.25">
      <c r="A17" s="17" t="s">
        <v>116</v>
      </c>
      <c r="B17" s="17">
        <v>94</v>
      </c>
      <c r="C17" s="17">
        <v>68</v>
      </c>
      <c r="D17" s="17">
        <v>822</v>
      </c>
      <c r="E17" s="18">
        <v>1578</v>
      </c>
      <c r="F17" s="19">
        <v>324</v>
      </c>
      <c r="G17" s="18">
        <v>23</v>
      </c>
      <c r="H17" s="18">
        <v>123</v>
      </c>
      <c r="I17" s="17">
        <v>776</v>
      </c>
      <c r="J17" s="17">
        <v>4.2300000000000004</v>
      </c>
      <c r="K17" s="17">
        <v>477</v>
      </c>
      <c r="L17" s="17">
        <v>1156</v>
      </c>
    </row>
    <row r="18" spans="1:12" x14ac:dyDescent="0.25">
      <c r="A18" s="17" t="s">
        <v>117</v>
      </c>
      <c r="B18" s="17">
        <v>82</v>
      </c>
      <c r="C18" s="17">
        <v>80</v>
      </c>
      <c r="D18" s="17">
        <v>735</v>
      </c>
      <c r="E18" s="18">
        <v>1544</v>
      </c>
      <c r="F18" s="19">
        <v>276</v>
      </c>
      <c r="G18" s="18">
        <v>35</v>
      </c>
      <c r="H18" s="18">
        <v>129</v>
      </c>
      <c r="I18" s="17">
        <v>706</v>
      </c>
      <c r="J18" s="17">
        <v>4.2</v>
      </c>
      <c r="K18" s="17">
        <v>518</v>
      </c>
      <c r="L18" s="17">
        <v>1184</v>
      </c>
    </row>
    <row r="19" spans="1:12" x14ac:dyDescent="0.25">
      <c r="A19" s="17" t="s">
        <v>118</v>
      </c>
      <c r="B19" s="17">
        <v>83</v>
      </c>
      <c r="C19" s="17">
        <v>79</v>
      </c>
      <c r="D19" s="17">
        <v>801</v>
      </c>
      <c r="E19" s="18">
        <v>1455</v>
      </c>
      <c r="F19" s="19">
        <v>310</v>
      </c>
      <c r="G19" s="18">
        <v>37</v>
      </c>
      <c r="H19" s="18">
        <v>231</v>
      </c>
      <c r="I19" s="17">
        <v>774</v>
      </c>
      <c r="J19" s="17">
        <v>4.41</v>
      </c>
      <c r="K19" s="17">
        <v>507</v>
      </c>
      <c r="L19" s="17">
        <v>1174</v>
      </c>
    </row>
    <row r="20" spans="1:12" x14ac:dyDescent="0.25">
      <c r="A20" s="17" t="s">
        <v>119</v>
      </c>
      <c r="B20" s="17">
        <v>79</v>
      </c>
      <c r="C20" s="17">
        <v>83</v>
      </c>
      <c r="D20" s="17">
        <v>718</v>
      </c>
      <c r="E20" s="18">
        <v>1460</v>
      </c>
      <c r="F20" s="19">
        <v>273</v>
      </c>
      <c r="G20" s="18">
        <v>36</v>
      </c>
      <c r="H20" s="18">
        <v>118</v>
      </c>
      <c r="I20" s="17">
        <v>671</v>
      </c>
      <c r="J20" s="17">
        <v>4.1500000000000004</v>
      </c>
      <c r="K20" s="17">
        <v>420</v>
      </c>
      <c r="L20" s="17">
        <v>1094</v>
      </c>
    </row>
    <row r="21" spans="1:12" x14ac:dyDescent="0.25">
      <c r="A21" s="17" t="s">
        <v>120</v>
      </c>
      <c r="B21" s="17">
        <v>88</v>
      </c>
      <c r="C21" s="17">
        <v>74</v>
      </c>
      <c r="D21" s="17">
        <v>804</v>
      </c>
      <c r="E21" s="18">
        <v>1543</v>
      </c>
      <c r="F21" s="19">
        <v>294</v>
      </c>
      <c r="G21" s="18">
        <v>27</v>
      </c>
      <c r="H21" s="18">
        <v>177</v>
      </c>
      <c r="I21" s="17">
        <v>761</v>
      </c>
      <c r="J21" s="17">
        <v>4.26</v>
      </c>
      <c r="K21" s="17">
        <v>570</v>
      </c>
      <c r="L21" s="17">
        <v>1134</v>
      </c>
    </row>
    <row r="22" spans="1:12" x14ac:dyDescent="0.25">
      <c r="A22" s="17" t="s">
        <v>121</v>
      </c>
      <c r="B22" s="17">
        <v>94</v>
      </c>
      <c r="C22" s="17">
        <v>68</v>
      </c>
      <c r="D22" s="17">
        <v>968</v>
      </c>
      <c r="E22" s="18">
        <v>1656</v>
      </c>
      <c r="F22" s="19">
        <v>326</v>
      </c>
      <c r="G22" s="18">
        <v>32</v>
      </c>
      <c r="H22" s="18">
        <v>201</v>
      </c>
      <c r="I22" s="17">
        <v>929</v>
      </c>
      <c r="J22" s="17">
        <v>4.49</v>
      </c>
      <c r="K22" s="17">
        <v>578</v>
      </c>
      <c r="L22" s="17">
        <v>1009</v>
      </c>
    </row>
    <row r="23" spans="1:12" x14ac:dyDescent="0.25">
      <c r="A23" s="17" t="s">
        <v>122</v>
      </c>
      <c r="B23" s="17">
        <v>76</v>
      </c>
      <c r="C23" s="17">
        <v>86</v>
      </c>
      <c r="D23" s="17">
        <v>741</v>
      </c>
      <c r="E23" s="18">
        <v>1430</v>
      </c>
      <c r="F23" s="19">
        <v>295</v>
      </c>
      <c r="G23" s="18">
        <v>16</v>
      </c>
      <c r="H23" s="18">
        <v>171</v>
      </c>
      <c r="I23" s="17">
        <v>711</v>
      </c>
      <c r="J23" s="17">
        <v>4.28</v>
      </c>
      <c r="K23" s="17">
        <v>530</v>
      </c>
      <c r="L23" s="17">
        <v>1036</v>
      </c>
    </row>
    <row r="24" spans="1:12" x14ac:dyDescent="0.25">
      <c r="A24" s="17" t="s">
        <v>123</v>
      </c>
      <c r="B24" s="17">
        <v>89</v>
      </c>
      <c r="C24" s="17">
        <v>73</v>
      </c>
      <c r="D24" s="17">
        <v>892</v>
      </c>
      <c r="E24" s="18">
        <v>1558</v>
      </c>
      <c r="F24" s="19">
        <v>326</v>
      </c>
      <c r="G24" s="18">
        <v>41</v>
      </c>
      <c r="H24" s="18">
        <v>213</v>
      </c>
      <c r="I24" s="17">
        <v>850</v>
      </c>
      <c r="J24" s="17">
        <v>4.7300000000000004</v>
      </c>
      <c r="K24" s="17">
        <v>558</v>
      </c>
      <c r="L24" s="17">
        <v>1050</v>
      </c>
    </row>
    <row r="25" spans="1:12" x14ac:dyDescent="0.25">
      <c r="A25" s="17" t="s">
        <v>124</v>
      </c>
      <c r="B25" s="17">
        <v>68</v>
      </c>
      <c r="C25" s="17">
        <v>94</v>
      </c>
      <c r="D25" s="17">
        <v>724</v>
      </c>
      <c r="E25" s="18">
        <v>1463</v>
      </c>
      <c r="F25" s="19">
        <v>322</v>
      </c>
      <c r="G25" s="18">
        <v>31</v>
      </c>
      <c r="H25" s="18">
        <v>148</v>
      </c>
      <c r="I25" s="17">
        <v>694</v>
      </c>
      <c r="J25" s="17">
        <v>4.93</v>
      </c>
      <c r="K25" s="17">
        <v>518</v>
      </c>
      <c r="L25" s="17">
        <v>997</v>
      </c>
    </row>
    <row r="26" spans="1:12" x14ac:dyDescent="0.25">
      <c r="A26" s="17" t="s">
        <v>125</v>
      </c>
      <c r="B26" s="17">
        <v>89</v>
      </c>
      <c r="C26" s="17">
        <v>74</v>
      </c>
      <c r="D26" s="17">
        <v>741</v>
      </c>
      <c r="E26" s="18">
        <v>1408</v>
      </c>
      <c r="F26" s="19">
        <v>322</v>
      </c>
      <c r="G26" s="18">
        <v>31</v>
      </c>
      <c r="H26" s="18">
        <v>171</v>
      </c>
      <c r="I26" s="17">
        <v>704</v>
      </c>
      <c r="J26" s="17">
        <v>3.7</v>
      </c>
      <c r="K26" s="17">
        <v>474</v>
      </c>
      <c r="L26" s="17">
        <v>1136</v>
      </c>
    </row>
    <row r="27" spans="1:12" x14ac:dyDescent="0.25">
      <c r="A27" s="17" t="s">
        <v>126</v>
      </c>
      <c r="B27" s="17">
        <v>71</v>
      </c>
      <c r="C27" s="17">
        <v>91</v>
      </c>
      <c r="D27" s="17">
        <v>683</v>
      </c>
      <c r="E27" s="17">
        <v>1407</v>
      </c>
      <c r="F27" s="20">
        <v>267</v>
      </c>
      <c r="G27" s="20">
        <v>37</v>
      </c>
      <c r="H27" s="20">
        <v>131</v>
      </c>
      <c r="I27" s="17">
        <v>641</v>
      </c>
      <c r="J27" s="17">
        <v>4.1900000000000004</v>
      </c>
      <c r="K27" s="17">
        <v>593</v>
      </c>
      <c r="L27" s="17">
        <v>1057</v>
      </c>
    </row>
    <row r="28" spans="1:12" x14ac:dyDescent="0.25">
      <c r="A28" s="17" t="s">
        <v>127</v>
      </c>
      <c r="B28" s="17">
        <v>88</v>
      </c>
      <c r="C28" s="17">
        <v>74</v>
      </c>
      <c r="D28" s="17">
        <v>794</v>
      </c>
      <c r="E28" s="18">
        <v>1629</v>
      </c>
      <c r="F28" s="19">
        <v>284</v>
      </c>
      <c r="G28" s="18">
        <v>22</v>
      </c>
      <c r="H28" s="18">
        <v>153</v>
      </c>
      <c r="I28" s="17">
        <v>754</v>
      </c>
      <c r="J28" s="17">
        <v>4.7300000000000004</v>
      </c>
      <c r="K28" s="17">
        <v>546</v>
      </c>
      <c r="L28" s="17">
        <v>1020</v>
      </c>
    </row>
    <row r="29" spans="1:12" x14ac:dyDescent="0.25">
      <c r="A29" s="17" t="s">
        <v>128</v>
      </c>
      <c r="B29" s="17">
        <v>78</v>
      </c>
      <c r="C29" s="17">
        <v>84</v>
      </c>
      <c r="D29" s="17">
        <v>725</v>
      </c>
      <c r="E29" s="18">
        <v>1513</v>
      </c>
      <c r="F29" s="19">
        <v>279</v>
      </c>
      <c r="G29" s="18">
        <v>13</v>
      </c>
      <c r="H29" s="18">
        <v>141</v>
      </c>
      <c r="I29" s="17">
        <v>690</v>
      </c>
      <c r="J29" s="17">
        <v>4.6500000000000004</v>
      </c>
      <c r="K29" s="17">
        <v>509</v>
      </c>
      <c r="L29" s="17">
        <v>945</v>
      </c>
    </row>
    <row r="30" spans="1:12" x14ac:dyDescent="0.25">
      <c r="A30" s="17" t="s">
        <v>129</v>
      </c>
      <c r="B30" s="17">
        <v>66</v>
      </c>
      <c r="C30" s="17">
        <v>96</v>
      </c>
      <c r="D30" s="17">
        <v>782</v>
      </c>
      <c r="E30" s="18">
        <v>1500</v>
      </c>
      <c r="F30" s="19">
        <v>291</v>
      </c>
      <c r="G30" s="18">
        <v>36</v>
      </c>
      <c r="H30" s="18">
        <v>187</v>
      </c>
      <c r="I30" s="17">
        <v>750</v>
      </c>
      <c r="J30" s="17">
        <v>5.53</v>
      </c>
      <c r="K30" s="17">
        <v>568</v>
      </c>
      <c r="L30" s="17">
        <v>1194</v>
      </c>
    </row>
    <row r="31" spans="1:12" x14ac:dyDescent="0.25">
      <c r="A31" s="17" t="s">
        <v>130</v>
      </c>
      <c r="B31" s="17">
        <v>75</v>
      </c>
      <c r="C31" s="17">
        <v>87</v>
      </c>
      <c r="D31" s="17">
        <v>816</v>
      </c>
      <c r="E31" s="18">
        <v>1460</v>
      </c>
      <c r="F31" s="19">
        <v>298</v>
      </c>
      <c r="G31" s="18">
        <v>36</v>
      </c>
      <c r="H31" s="18">
        <v>179</v>
      </c>
      <c r="I31" s="17">
        <v>768</v>
      </c>
      <c r="J31" s="17">
        <v>4.75</v>
      </c>
      <c r="K31" s="17">
        <v>668</v>
      </c>
      <c r="L31" s="17">
        <v>976</v>
      </c>
    </row>
    <row r="32" spans="1:12" x14ac:dyDescent="0.25">
      <c r="A32" s="17" t="s">
        <v>131</v>
      </c>
      <c r="B32" s="17">
        <v>83</v>
      </c>
      <c r="C32" s="17">
        <v>79</v>
      </c>
      <c r="D32" s="17">
        <v>753</v>
      </c>
      <c r="E32" s="18">
        <v>1434</v>
      </c>
      <c r="F32" s="19">
        <v>344</v>
      </c>
      <c r="G32" s="18">
        <v>24</v>
      </c>
      <c r="H32" s="18">
        <v>165</v>
      </c>
      <c r="I32" s="17">
        <v>719</v>
      </c>
      <c r="J32" s="17">
        <v>4</v>
      </c>
      <c r="K32" s="17">
        <v>479</v>
      </c>
      <c r="L32" s="17">
        <v>1067</v>
      </c>
    </row>
    <row r="33" spans="1:12" x14ac:dyDescent="0.25">
      <c r="A33" s="17" t="s">
        <v>132</v>
      </c>
      <c r="B33" s="17">
        <v>73</v>
      </c>
      <c r="C33" s="17">
        <v>89</v>
      </c>
      <c r="D33" s="17">
        <v>673</v>
      </c>
      <c r="E33" s="17">
        <v>1415</v>
      </c>
      <c r="F33" s="20">
        <v>309</v>
      </c>
      <c r="G33" s="20">
        <v>31</v>
      </c>
      <c r="H33" s="20">
        <v>123</v>
      </c>
      <c r="I33" s="17">
        <v>646</v>
      </c>
      <c r="J33" s="17">
        <v>4.58</v>
      </c>
      <c r="K33" s="17">
        <v>580</v>
      </c>
      <c r="L33" s="17">
        <v>931</v>
      </c>
    </row>
    <row r="35" spans="1:12" x14ac:dyDescent="0.25">
      <c r="B35">
        <f>AVERAGE(B4:B33)</f>
        <v>81.033333333333331</v>
      </c>
      <c r="C35">
        <f>AVERAGE(C4:C33)</f>
        <v>81.033333333333331</v>
      </c>
      <c r="D35">
        <f t="shared" ref="D35:L35" si="0">AVERAGE(D4:D33)</f>
        <v>777.4</v>
      </c>
      <c r="E35">
        <f t="shared" si="0"/>
        <v>1499.2333333333333</v>
      </c>
      <c r="F35">
        <f t="shared" si="0"/>
        <v>306.56666666666666</v>
      </c>
      <c r="G35">
        <f t="shared" si="0"/>
        <v>31.266666666666666</v>
      </c>
      <c r="H35">
        <f t="shared" si="0"/>
        <v>165.23333333333332</v>
      </c>
      <c r="I35">
        <f t="shared" si="0"/>
        <v>741.9</v>
      </c>
      <c r="J35">
        <f t="shared" si="0"/>
        <v>4.4626666666666672</v>
      </c>
      <c r="K35">
        <f t="shared" si="0"/>
        <v>535.9666666666667</v>
      </c>
      <c r="L35">
        <f t="shared" si="0"/>
        <v>1072.9666666666667</v>
      </c>
    </row>
  </sheetData>
  <phoneticPr fontId="17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opLeftCell="A3" workbookViewId="0">
      <selection sqref="A1:H25"/>
    </sheetView>
  </sheetViews>
  <sheetFormatPr defaultRowHeight="15" x14ac:dyDescent="0.25"/>
  <cols>
    <col min="1" max="1" width="10.140625" bestFit="1" customWidth="1"/>
  </cols>
  <sheetData>
    <row r="1" spans="1:7" x14ac:dyDescent="0.25">
      <c r="A1" s="70" t="s">
        <v>137</v>
      </c>
      <c r="B1" s="11"/>
      <c r="C1" s="11"/>
      <c r="D1" s="11"/>
      <c r="E1" s="11"/>
      <c r="F1" s="11"/>
      <c r="G1" s="11"/>
    </row>
    <row r="2" spans="1:7" x14ac:dyDescent="0.25">
      <c r="A2" s="11"/>
      <c r="B2" s="11"/>
      <c r="C2" s="11"/>
      <c r="D2" s="11"/>
      <c r="E2" s="11"/>
      <c r="F2" s="11"/>
      <c r="G2" s="11"/>
    </row>
    <row r="3" spans="1:7" x14ac:dyDescent="0.25">
      <c r="A3" s="13" t="s">
        <v>138</v>
      </c>
      <c r="B3" s="13" t="s">
        <v>139</v>
      </c>
      <c r="C3" s="13" t="s">
        <v>140</v>
      </c>
      <c r="D3" s="13" t="s">
        <v>141</v>
      </c>
      <c r="E3" s="13" t="s">
        <v>142</v>
      </c>
      <c r="F3" s="13" t="s">
        <v>143</v>
      </c>
      <c r="G3" s="11"/>
    </row>
    <row r="4" spans="1:7" x14ac:dyDescent="0.25">
      <c r="A4" s="68">
        <v>40424</v>
      </c>
      <c r="B4" s="11">
        <v>127.58</v>
      </c>
      <c r="C4" s="11">
        <v>18.43</v>
      </c>
      <c r="D4" s="11">
        <v>21.04</v>
      </c>
      <c r="E4" s="11">
        <v>15.391999999999999</v>
      </c>
      <c r="F4" s="11">
        <v>10447.93</v>
      </c>
      <c r="G4" s="11"/>
    </row>
    <row r="5" spans="1:7" x14ac:dyDescent="0.25">
      <c r="A5" s="68">
        <v>40428</v>
      </c>
      <c r="B5" s="11">
        <v>125.95</v>
      </c>
      <c r="C5" s="11">
        <v>18.12</v>
      </c>
      <c r="D5" s="11">
        <v>20.58</v>
      </c>
      <c r="E5" s="11">
        <v>15.44</v>
      </c>
      <c r="F5" s="11">
        <v>10340.69</v>
      </c>
      <c r="G5" s="11"/>
    </row>
    <row r="6" spans="1:7" x14ac:dyDescent="0.25">
      <c r="A6" s="68">
        <v>40429</v>
      </c>
      <c r="B6" s="11">
        <v>126.08</v>
      </c>
      <c r="C6" s="11">
        <v>17.899999999999999</v>
      </c>
      <c r="D6" s="11">
        <v>20.64</v>
      </c>
      <c r="E6" s="11">
        <v>15.7</v>
      </c>
      <c r="F6" s="11">
        <v>10387.01</v>
      </c>
      <c r="G6" s="11"/>
    </row>
    <row r="7" spans="1:7" x14ac:dyDescent="0.25">
      <c r="A7" s="68">
        <v>40430</v>
      </c>
      <c r="B7" s="11">
        <v>126.36</v>
      </c>
      <c r="C7" s="11">
        <v>18</v>
      </c>
      <c r="D7" s="11">
        <v>20.61</v>
      </c>
      <c r="E7" s="11">
        <v>15.91</v>
      </c>
      <c r="F7" s="11">
        <v>10415.24</v>
      </c>
      <c r="G7" s="11"/>
    </row>
    <row r="8" spans="1:7" x14ac:dyDescent="0.25">
      <c r="A8" s="68">
        <v>40431</v>
      </c>
      <c r="B8" s="11">
        <v>127.99</v>
      </c>
      <c r="C8" s="11">
        <v>17.97</v>
      </c>
      <c r="D8" s="11">
        <v>20.62</v>
      </c>
      <c r="E8" s="11">
        <v>15.98</v>
      </c>
      <c r="F8" s="11">
        <v>10462.77</v>
      </c>
      <c r="G8" s="11"/>
    </row>
    <row r="9" spans="1:7" x14ac:dyDescent="0.25">
      <c r="A9" s="68">
        <v>40434</v>
      </c>
      <c r="B9" s="11">
        <v>129.61000000000001</v>
      </c>
      <c r="C9" s="11">
        <v>18.556999999999999</v>
      </c>
      <c r="D9" s="11">
        <v>21.26</v>
      </c>
      <c r="E9" s="11">
        <v>16.25</v>
      </c>
      <c r="F9" s="11">
        <v>10544.13</v>
      </c>
      <c r="G9" s="11"/>
    </row>
    <row r="10" spans="1:7" x14ac:dyDescent="0.25">
      <c r="A10" s="68">
        <v>40435</v>
      </c>
      <c r="B10" s="11">
        <v>128.85</v>
      </c>
      <c r="C10" s="11">
        <v>18.739999999999998</v>
      </c>
      <c r="D10" s="11">
        <v>21.45</v>
      </c>
      <c r="E10" s="11">
        <v>16.16</v>
      </c>
      <c r="F10" s="11">
        <v>10526.49</v>
      </c>
      <c r="G10" s="11"/>
    </row>
    <row r="11" spans="1:7" x14ac:dyDescent="0.25">
      <c r="A11" s="68">
        <v>40436</v>
      </c>
      <c r="B11" s="11">
        <v>129.43</v>
      </c>
      <c r="C11" s="11">
        <v>18.72</v>
      </c>
      <c r="D11" s="11">
        <v>21.59</v>
      </c>
      <c r="E11" s="11">
        <v>16.34</v>
      </c>
      <c r="F11" s="11">
        <v>10572.73</v>
      </c>
      <c r="G11" s="11"/>
    </row>
    <row r="12" spans="1:7" x14ac:dyDescent="0.25">
      <c r="A12" s="68">
        <v>40437</v>
      </c>
      <c r="B12" s="11">
        <v>129.66999999999999</v>
      </c>
      <c r="C12" s="11">
        <v>18.97</v>
      </c>
      <c r="D12" s="11">
        <v>21.93</v>
      </c>
      <c r="E12" s="11">
        <v>16.23</v>
      </c>
      <c r="F12" s="11">
        <v>10594.83</v>
      </c>
      <c r="G12" s="11"/>
    </row>
    <row r="13" spans="1:7" x14ac:dyDescent="0.25">
      <c r="A13" s="68">
        <v>40438</v>
      </c>
      <c r="B13" s="11">
        <v>130.19</v>
      </c>
      <c r="C13" s="11">
        <v>18.809999999999999</v>
      </c>
      <c r="D13" s="11">
        <v>21.863</v>
      </c>
      <c r="E13" s="11">
        <v>16.29</v>
      </c>
      <c r="F13" s="11">
        <v>10607.85</v>
      </c>
      <c r="G13" s="11"/>
    </row>
    <row r="14" spans="1:7" x14ac:dyDescent="0.25">
      <c r="A14" s="68">
        <v>40441</v>
      </c>
      <c r="B14" s="11">
        <v>131.79</v>
      </c>
      <c r="C14" s="11">
        <v>18.93</v>
      </c>
      <c r="D14" s="11">
        <v>21.75</v>
      </c>
      <c r="E14" s="11">
        <v>16.55</v>
      </c>
      <c r="F14" s="11">
        <v>10753.62</v>
      </c>
      <c r="G14" s="11"/>
    </row>
    <row r="15" spans="1:7" x14ac:dyDescent="0.25">
      <c r="A15" s="68">
        <v>40442</v>
      </c>
      <c r="B15" s="11">
        <v>131.97999999999999</v>
      </c>
      <c r="C15" s="11">
        <v>19.14</v>
      </c>
      <c r="D15" s="11">
        <v>21.64</v>
      </c>
      <c r="E15" s="11">
        <v>16.52</v>
      </c>
      <c r="F15" s="11">
        <v>10761.03</v>
      </c>
      <c r="G15" s="11"/>
    </row>
    <row r="16" spans="1:7" x14ac:dyDescent="0.25">
      <c r="A16" s="68">
        <v>40443</v>
      </c>
      <c r="B16" s="11">
        <v>132.57</v>
      </c>
      <c r="C16" s="11">
        <v>19.010000000000002</v>
      </c>
      <c r="D16" s="11">
        <v>21.67</v>
      </c>
      <c r="E16" s="11">
        <v>16.5</v>
      </c>
      <c r="F16" s="11">
        <v>10739.31</v>
      </c>
      <c r="G16" s="11"/>
    </row>
    <row r="17" spans="1:7" x14ac:dyDescent="0.25">
      <c r="A17" s="68">
        <v>40444</v>
      </c>
      <c r="B17" s="11">
        <v>131.66999999999999</v>
      </c>
      <c r="C17" s="11">
        <v>18.98</v>
      </c>
      <c r="D17" s="11">
        <v>21.53</v>
      </c>
      <c r="E17" s="11">
        <v>16.14</v>
      </c>
      <c r="F17" s="11">
        <v>10662.42</v>
      </c>
      <c r="G17" s="11"/>
    </row>
    <row r="18" spans="1:7" x14ac:dyDescent="0.25">
      <c r="A18" s="68">
        <v>40445</v>
      </c>
      <c r="B18" s="11">
        <v>134.11000000000001</v>
      </c>
      <c r="C18" s="11">
        <v>19.422999999999998</v>
      </c>
      <c r="D18" s="11">
        <v>22.09</v>
      </c>
      <c r="E18" s="11">
        <v>16.66</v>
      </c>
      <c r="F18" s="11">
        <v>10860.26</v>
      </c>
      <c r="G18" s="11"/>
    </row>
    <row r="19" spans="1:7" x14ac:dyDescent="0.25">
      <c r="A19" s="68">
        <v>40448</v>
      </c>
      <c r="B19" s="11">
        <v>134.65</v>
      </c>
      <c r="C19" s="11">
        <v>19.234999999999999</v>
      </c>
      <c r="D19" s="11">
        <v>22.11</v>
      </c>
      <c r="E19" s="11">
        <v>16.43</v>
      </c>
      <c r="F19" s="11">
        <v>10812.04</v>
      </c>
      <c r="G19" s="11"/>
    </row>
    <row r="20" spans="1:7" x14ac:dyDescent="0.25">
      <c r="A20" s="68">
        <v>40449</v>
      </c>
      <c r="B20" s="11">
        <v>134.88999999999999</v>
      </c>
      <c r="C20" s="11">
        <v>19.504999999999999</v>
      </c>
      <c r="D20" s="11">
        <v>21.863</v>
      </c>
      <c r="E20" s="11">
        <v>16.440000000000001</v>
      </c>
      <c r="F20" s="11">
        <v>10858.14</v>
      </c>
      <c r="G20" s="11"/>
    </row>
    <row r="21" spans="1:7" x14ac:dyDescent="0.25">
      <c r="A21" s="68">
        <v>40450</v>
      </c>
      <c r="B21" s="11">
        <v>135.47999999999999</v>
      </c>
      <c r="C21" s="11">
        <v>19.239999999999998</v>
      </c>
      <c r="D21" s="11">
        <v>21.87</v>
      </c>
      <c r="E21" s="11">
        <v>16.36</v>
      </c>
      <c r="F21" s="11">
        <v>10835.28</v>
      </c>
      <c r="G21" s="11"/>
    </row>
    <row r="22" spans="1:7" x14ac:dyDescent="0.25">
      <c r="A22" s="68">
        <v>40451</v>
      </c>
      <c r="B22" s="11">
        <v>134.13999999999999</v>
      </c>
      <c r="C22" s="11">
        <v>19.2</v>
      </c>
      <c r="D22" s="11">
        <v>21.9</v>
      </c>
      <c r="E22" s="11">
        <v>16.25</v>
      </c>
      <c r="F22" s="11">
        <v>10788.05</v>
      </c>
      <c r="G22" s="11"/>
    </row>
    <row r="23" spans="1:7" x14ac:dyDescent="0.25">
      <c r="A23" s="68">
        <v>40452</v>
      </c>
      <c r="B23" s="11">
        <v>135.63999999999999</v>
      </c>
      <c r="C23" s="11">
        <v>19.32</v>
      </c>
      <c r="D23" s="11">
        <v>21.91</v>
      </c>
      <c r="E23" s="11">
        <v>16.36</v>
      </c>
      <c r="F23" s="11">
        <v>10829.68</v>
      </c>
      <c r="G23" s="11"/>
    </row>
    <row r="24" spans="1:7" x14ac:dyDescent="0.25">
      <c r="A24" t="s">
        <v>145</v>
      </c>
      <c r="B24">
        <f>AVERAGE(B4:B23)</f>
        <v>130.9315</v>
      </c>
      <c r="C24">
        <f>AVERAGE(C4:C23)</f>
        <v>18.809999999999999</v>
      </c>
      <c r="D24">
        <f>AVERAGE(D4:D23)</f>
        <v>21.495799999999999</v>
      </c>
      <c r="E24">
        <f>AVERAGE(E4:E23)</f>
        <v>16.1951</v>
      </c>
      <c r="F24">
        <f>AVERAGE(F4:F23)</f>
        <v>10639.975000000002</v>
      </c>
      <c r="G24" s="11"/>
    </row>
    <row r="25" spans="1:7" x14ac:dyDescent="0.25">
      <c r="A25" s="11" t="s">
        <v>144</v>
      </c>
      <c r="B25" s="11">
        <f>_xlfn.STDEV.S(B4:B23)</f>
        <v>3.2235176519807616</v>
      </c>
      <c r="C25" s="11">
        <f>_xlfn.STDEV.S(C4:C23)</f>
        <v>0.49955917409357276</v>
      </c>
      <c r="D25" s="11">
        <f>_xlfn.STDEV.S(D4:D23)</f>
        <v>0.52201457934873008</v>
      </c>
      <c r="E25" s="11">
        <f>_xlfn.STDEV.S(E4:E23)</f>
        <v>0.35089988075773065</v>
      </c>
      <c r="F25" s="11">
        <f>_xlfn.STDEV.S(F4:F23)</f>
        <v>171.94481524452459</v>
      </c>
      <c r="G25" s="11"/>
    </row>
    <row r="26" spans="1:7" x14ac:dyDescent="0.25">
      <c r="A26" s="11"/>
      <c r="B26" s="69"/>
      <c r="C26" s="69"/>
      <c r="D26" s="69"/>
      <c r="E26" s="69"/>
      <c r="F26" s="69"/>
      <c r="G26" s="11"/>
    </row>
  </sheetData>
  <phoneticPr fontId="17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selection activeCell="E40" sqref="E40"/>
    </sheetView>
  </sheetViews>
  <sheetFormatPr defaultRowHeight="15" x14ac:dyDescent="0.25"/>
  <sheetData>
    <row r="1" spans="1:5" x14ac:dyDescent="0.25">
      <c r="A1" s="114" t="s">
        <v>162</v>
      </c>
      <c r="B1" s="3"/>
      <c r="C1" s="3"/>
      <c r="D1" s="77"/>
      <c r="E1" s="3"/>
    </row>
    <row r="2" spans="1:5" x14ac:dyDescent="0.25">
      <c r="A2" s="78"/>
      <c r="B2" s="3"/>
      <c r="C2" s="3"/>
      <c r="D2" s="77"/>
      <c r="E2" s="3"/>
    </row>
    <row r="3" spans="1:5" ht="64.5" x14ac:dyDescent="0.25">
      <c r="A3" s="79" t="s">
        <v>163</v>
      </c>
      <c r="B3" s="79" t="s">
        <v>2</v>
      </c>
      <c r="C3" s="79" t="s">
        <v>164</v>
      </c>
      <c r="D3" s="80" t="s">
        <v>165</v>
      </c>
      <c r="E3" s="79" t="s">
        <v>166</v>
      </c>
    </row>
    <row r="4" spans="1:5" x14ac:dyDescent="0.25">
      <c r="A4" s="81">
        <v>24</v>
      </c>
      <c r="B4" s="81" t="s">
        <v>167</v>
      </c>
      <c r="C4" s="82" t="s">
        <v>168</v>
      </c>
      <c r="D4" s="83">
        <v>2</v>
      </c>
      <c r="E4" s="81">
        <v>0</v>
      </c>
    </row>
    <row r="5" spans="1:5" x14ac:dyDescent="0.25">
      <c r="A5" s="81">
        <v>26</v>
      </c>
      <c r="B5" s="81" t="s">
        <v>169</v>
      </c>
      <c r="C5" s="82" t="s">
        <v>168</v>
      </c>
      <c r="D5" s="83">
        <v>4</v>
      </c>
      <c r="E5" s="81">
        <v>0</v>
      </c>
    </row>
    <row r="6" spans="1:5" x14ac:dyDescent="0.25">
      <c r="A6" s="81">
        <v>28</v>
      </c>
      <c r="B6" s="81" t="s">
        <v>167</v>
      </c>
      <c r="C6" s="82" t="s">
        <v>168</v>
      </c>
      <c r="D6" s="83">
        <v>2</v>
      </c>
      <c r="E6" s="81">
        <v>2</v>
      </c>
    </row>
    <row r="7" spans="1:5" x14ac:dyDescent="0.25">
      <c r="A7" s="81">
        <v>33</v>
      </c>
      <c r="B7" s="81" t="s">
        <v>167</v>
      </c>
      <c r="C7" s="82" t="s">
        <v>168</v>
      </c>
      <c r="D7" s="83">
        <v>4</v>
      </c>
      <c r="E7" s="81">
        <v>0</v>
      </c>
    </row>
    <row r="8" spans="1:5" x14ac:dyDescent="0.25">
      <c r="A8" s="81">
        <v>45</v>
      </c>
      <c r="B8" s="81" t="s">
        <v>167</v>
      </c>
      <c r="C8" s="82" t="s">
        <v>168</v>
      </c>
      <c r="D8" s="83">
        <v>2</v>
      </c>
      <c r="E8" s="81">
        <v>0</v>
      </c>
    </row>
    <row r="9" spans="1:5" x14ac:dyDescent="0.25">
      <c r="A9" s="81">
        <v>49</v>
      </c>
      <c r="B9" s="81" t="s">
        <v>167</v>
      </c>
      <c r="C9" s="82" t="s">
        <v>168</v>
      </c>
      <c r="D9" s="83">
        <v>1</v>
      </c>
      <c r="E9" s="81">
        <v>2</v>
      </c>
    </row>
    <row r="10" spans="1:5" x14ac:dyDescent="0.25">
      <c r="A10" s="81">
        <v>29</v>
      </c>
      <c r="B10" s="81" t="s">
        <v>167</v>
      </c>
      <c r="C10" s="82" t="s">
        <v>168</v>
      </c>
      <c r="D10" s="83">
        <v>4</v>
      </c>
      <c r="E10" s="81">
        <v>0</v>
      </c>
    </row>
    <row r="11" spans="1:5" x14ac:dyDescent="0.25">
      <c r="A11" s="81">
        <v>37</v>
      </c>
      <c r="B11" s="81" t="s">
        <v>167</v>
      </c>
      <c r="C11" s="82" t="s">
        <v>168</v>
      </c>
      <c r="D11" s="83">
        <v>1</v>
      </c>
      <c r="E11" s="81">
        <v>2</v>
      </c>
    </row>
    <row r="12" spans="1:5" x14ac:dyDescent="0.25">
      <c r="A12" s="81">
        <v>37</v>
      </c>
      <c r="B12" s="81" t="s">
        <v>167</v>
      </c>
      <c r="C12" s="82" t="s">
        <v>168</v>
      </c>
      <c r="D12" s="83">
        <v>5</v>
      </c>
      <c r="E12" s="81">
        <v>1</v>
      </c>
    </row>
    <row r="13" spans="1:5" x14ac:dyDescent="0.25">
      <c r="A13" s="81">
        <v>38</v>
      </c>
      <c r="B13" s="81" t="s">
        <v>167</v>
      </c>
      <c r="C13" s="82" t="s">
        <v>168</v>
      </c>
      <c r="D13" s="83">
        <v>1</v>
      </c>
      <c r="E13" s="81">
        <v>5</v>
      </c>
    </row>
    <row r="14" spans="1:5" x14ac:dyDescent="0.25">
      <c r="A14" s="81">
        <v>38</v>
      </c>
      <c r="B14" s="81" t="s">
        <v>167</v>
      </c>
      <c r="C14" s="82" t="s">
        <v>168</v>
      </c>
      <c r="D14" s="83">
        <v>2</v>
      </c>
      <c r="E14" s="81">
        <v>2</v>
      </c>
    </row>
    <row r="15" spans="1:5" x14ac:dyDescent="0.25">
      <c r="A15" s="81">
        <v>39</v>
      </c>
      <c r="B15" s="81" t="s">
        <v>167</v>
      </c>
      <c r="C15" s="82" t="s">
        <v>168</v>
      </c>
      <c r="D15" s="83">
        <v>1</v>
      </c>
      <c r="E15" s="81">
        <v>4</v>
      </c>
    </row>
    <row r="16" spans="1:5" x14ac:dyDescent="0.25">
      <c r="A16" s="81">
        <v>39</v>
      </c>
      <c r="B16" s="81" t="s">
        <v>167</v>
      </c>
      <c r="C16" s="82" t="s">
        <v>168</v>
      </c>
      <c r="D16" s="83">
        <v>5</v>
      </c>
      <c r="E16" s="81">
        <v>2</v>
      </c>
    </row>
    <row r="17" spans="1:5" x14ac:dyDescent="0.25">
      <c r="A17" s="81">
        <v>40</v>
      </c>
      <c r="B17" s="81" t="s">
        <v>167</v>
      </c>
      <c r="C17" s="82" t="s">
        <v>168</v>
      </c>
      <c r="D17" s="83">
        <v>2</v>
      </c>
      <c r="E17" s="81">
        <v>3</v>
      </c>
    </row>
    <row r="18" spans="1:5" x14ac:dyDescent="0.25">
      <c r="A18" s="81">
        <v>42</v>
      </c>
      <c r="B18" s="81" t="s">
        <v>167</v>
      </c>
      <c r="C18" s="82" t="s">
        <v>168</v>
      </c>
      <c r="D18" s="83">
        <v>2</v>
      </c>
      <c r="E18" s="81">
        <v>3</v>
      </c>
    </row>
    <row r="19" spans="1:5" x14ac:dyDescent="0.25">
      <c r="A19" s="81">
        <v>42</v>
      </c>
      <c r="B19" s="81" t="s">
        <v>167</v>
      </c>
      <c r="C19" s="82" t="s">
        <v>168</v>
      </c>
      <c r="D19" s="83">
        <v>1</v>
      </c>
      <c r="E19" s="81">
        <v>3</v>
      </c>
    </row>
    <row r="20" spans="1:5" x14ac:dyDescent="0.25">
      <c r="A20" s="81">
        <v>43</v>
      </c>
      <c r="B20" s="81" t="s">
        <v>167</v>
      </c>
      <c r="C20" s="82" t="s">
        <v>168</v>
      </c>
      <c r="D20" s="83">
        <v>2</v>
      </c>
      <c r="E20" s="81">
        <v>1</v>
      </c>
    </row>
    <row r="21" spans="1:5" x14ac:dyDescent="0.25">
      <c r="A21" s="81">
        <v>44</v>
      </c>
      <c r="B21" s="81" t="s">
        <v>167</v>
      </c>
      <c r="C21" s="82" t="s">
        <v>168</v>
      </c>
      <c r="D21" s="83">
        <v>2</v>
      </c>
      <c r="E21" s="81">
        <v>2</v>
      </c>
    </row>
    <row r="22" spans="1:5" x14ac:dyDescent="0.25">
      <c r="A22" s="81">
        <v>44</v>
      </c>
      <c r="B22" s="81" t="s">
        <v>167</v>
      </c>
      <c r="C22" s="82" t="s">
        <v>168</v>
      </c>
      <c r="D22" s="83">
        <v>3</v>
      </c>
      <c r="E22" s="81">
        <v>2</v>
      </c>
    </row>
    <row r="23" spans="1:5" x14ac:dyDescent="0.25">
      <c r="A23" s="81">
        <v>45</v>
      </c>
      <c r="B23" s="81" t="s">
        <v>167</v>
      </c>
      <c r="C23" s="82" t="s">
        <v>168</v>
      </c>
      <c r="D23" s="83">
        <v>2</v>
      </c>
      <c r="E23" s="81">
        <v>2</v>
      </c>
    </row>
    <row r="24" spans="1:5" x14ac:dyDescent="0.25">
      <c r="A24" s="81">
        <v>46</v>
      </c>
      <c r="B24" s="81" t="s">
        <v>167</v>
      </c>
      <c r="C24" s="82" t="s">
        <v>168</v>
      </c>
      <c r="D24" s="83">
        <v>2</v>
      </c>
      <c r="E24" s="81">
        <v>4</v>
      </c>
    </row>
    <row r="25" spans="1:5" x14ac:dyDescent="0.25">
      <c r="A25" s="81">
        <v>46</v>
      </c>
      <c r="B25" s="81" t="s">
        <v>167</v>
      </c>
      <c r="C25" s="82" t="s">
        <v>168</v>
      </c>
      <c r="D25" s="83">
        <v>2</v>
      </c>
      <c r="E25" s="81">
        <v>3</v>
      </c>
    </row>
    <row r="26" spans="1:5" x14ac:dyDescent="0.25">
      <c r="A26" s="81">
        <v>48</v>
      </c>
      <c r="B26" s="81" t="s">
        <v>167</v>
      </c>
      <c r="C26" s="82" t="s">
        <v>168</v>
      </c>
      <c r="D26" s="83">
        <v>1</v>
      </c>
      <c r="E26" s="81">
        <v>3</v>
      </c>
    </row>
    <row r="27" spans="1:5" x14ac:dyDescent="0.25">
      <c r="A27" s="81">
        <v>48</v>
      </c>
      <c r="B27" s="81" t="s">
        <v>167</v>
      </c>
      <c r="C27" s="82" t="s">
        <v>168</v>
      </c>
      <c r="D27" s="83">
        <v>5</v>
      </c>
      <c r="E27" s="81">
        <v>2</v>
      </c>
    </row>
    <row r="28" spans="1:5" x14ac:dyDescent="0.25">
      <c r="A28" s="81">
        <v>24</v>
      </c>
      <c r="B28" s="81" t="s">
        <v>169</v>
      </c>
      <c r="C28" s="82" t="s">
        <v>170</v>
      </c>
      <c r="D28" s="83">
        <v>0</v>
      </c>
      <c r="E28" s="81">
        <v>0</v>
      </c>
    </row>
    <row r="29" spans="1:5" x14ac:dyDescent="0.25">
      <c r="A29" s="81">
        <v>26</v>
      </c>
      <c r="B29" s="81" t="s">
        <v>167</v>
      </c>
      <c r="C29" s="82" t="s">
        <v>170</v>
      </c>
      <c r="D29" s="83">
        <v>6</v>
      </c>
      <c r="E29" s="81">
        <v>0</v>
      </c>
    </row>
    <row r="30" spans="1:5" x14ac:dyDescent="0.25">
      <c r="A30" s="81">
        <v>28</v>
      </c>
      <c r="B30" s="81" t="s">
        <v>167</v>
      </c>
      <c r="C30" s="82" t="s">
        <v>170</v>
      </c>
      <c r="D30" s="83">
        <v>7</v>
      </c>
      <c r="E30" s="81">
        <v>0</v>
      </c>
    </row>
    <row r="31" spans="1:5" x14ac:dyDescent="0.25">
      <c r="A31" s="81">
        <v>32</v>
      </c>
      <c r="B31" s="81" t="s">
        <v>167</v>
      </c>
      <c r="C31" s="82" t="s">
        <v>170</v>
      </c>
      <c r="D31" s="83">
        <v>6</v>
      </c>
      <c r="E31" s="81">
        <v>0</v>
      </c>
    </row>
    <row r="32" spans="1:5" x14ac:dyDescent="0.25">
      <c r="A32" s="81">
        <v>34</v>
      </c>
      <c r="B32" s="81" t="s">
        <v>169</v>
      </c>
      <c r="C32" s="82" t="s">
        <v>170</v>
      </c>
      <c r="D32" s="83">
        <v>4</v>
      </c>
      <c r="E32" s="81">
        <v>0</v>
      </c>
    </row>
    <row r="33" spans="1:5" x14ac:dyDescent="0.25">
      <c r="A33" s="81">
        <v>37</v>
      </c>
      <c r="B33" s="81" t="s">
        <v>167</v>
      </c>
      <c r="C33" s="82" t="s">
        <v>170</v>
      </c>
      <c r="D33" s="83">
        <v>5</v>
      </c>
      <c r="E33" s="81">
        <v>0</v>
      </c>
    </row>
    <row r="34" spans="1:5" x14ac:dyDescent="0.25">
      <c r="A34" s="81">
        <v>39</v>
      </c>
      <c r="B34" s="81" t="s">
        <v>167</v>
      </c>
      <c r="C34" s="82" t="s">
        <v>170</v>
      </c>
      <c r="D34" s="83">
        <v>2</v>
      </c>
      <c r="E34" s="81">
        <v>3</v>
      </c>
    </row>
    <row r="35" spans="1:5" x14ac:dyDescent="0.25">
      <c r="A35" s="81">
        <v>46</v>
      </c>
      <c r="B35" s="81" t="s">
        <v>167</v>
      </c>
      <c r="C35" s="82" t="s">
        <v>170</v>
      </c>
      <c r="D35" s="83">
        <v>1</v>
      </c>
      <c r="E35" s="81">
        <v>2</v>
      </c>
    </row>
    <row r="36" spans="1:5" x14ac:dyDescent="0.25">
      <c r="A36" s="81">
        <v>49</v>
      </c>
      <c r="B36" s="81" t="s">
        <v>167</v>
      </c>
      <c r="C36" s="82" t="s">
        <v>170</v>
      </c>
      <c r="D36" s="83">
        <v>2</v>
      </c>
      <c r="E36" s="81">
        <v>0</v>
      </c>
    </row>
    <row r="37" spans="1:5" x14ac:dyDescent="0.25">
      <c r="A37" s="81">
        <v>50</v>
      </c>
      <c r="B37" s="81" t="s">
        <v>167</v>
      </c>
      <c r="C37" s="82" t="s">
        <v>170</v>
      </c>
      <c r="D37" s="83">
        <v>6</v>
      </c>
      <c r="E37" s="81">
        <v>0</v>
      </c>
    </row>
    <row r="38" spans="1:5" x14ac:dyDescent="0.25">
      <c r="A38" s="81"/>
      <c r="B38" s="81"/>
      <c r="C38" s="81"/>
      <c r="D38" s="84"/>
      <c r="E38" s="81"/>
    </row>
  </sheetData>
  <phoneticPr fontId="17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/>
  </sheetViews>
  <sheetFormatPr defaultRowHeight="15" x14ac:dyDescent="0.25"/>
  <sheetData>
    <row r="1" spans="1:4" x14ac:dyDescent="0.25">
      <c r="A1">
        <v>5</v>
      </c>
      <c r="B1">
        <v>0.5</v>
      </c>
      <c r="C1">
        <v>1</v>
      </c>
      <c r="D1">
        <v>2</v>
      </c>
    </row>
    <row r="2" spans="1:4" x14ac:dyDescent="0.25">
      <c r="A2">
        <v>5</v>
      </c>
      <c r="B2">
        <v>1</v>
      </c>
      <c r="C2">
        <v>1</v>
      </c>
      <c r="D2">
        <v>2.5</v>
      </c>
    </row>
    <row r="3" spans="1:4" x14ac:dyDescent="0.25">
      <c r="A3">
        <v>5</v>
      </c>
      <c r="B3">
        <v>1.5</v>
      </c>
      <c r="C3">
        <v>1</v>
      </c>
      <c r="D3">
        <v>3</v>
      </c>
    </row>
    <row r="4" spans="1:4" x14ac:dyDescent="0.25">
      <c r="A4">
        <v>7</v>
      </c>
      <c r="B4">
        <v>0.5</v>
      </c>
      <c r="C4">
        <v>5</v>
      </c>
      <c r="D4">
        <v>2</v>
      </c>
    </row>
    <row r="5" spans="1:4" x14ac:dyDescent="0.25">
      <c r="A5">
        <v>7</v>
      </c>
      <c r="B5">
        <v>1</v>
      </c>
      <c r="C5">
        <v>5</v>
      </c>
      <c r="D5">
        <v>2.5</v>
      </c>
    </row>
    <row r="6" spans="1:4" x14ac:dyDescent="0.25">
      <c r="A6">
        <v>7</v>
      </c>
      <c r="B6">
        <v>1.5</v>
      </c>
      <c r="C6">
        <v>5</v>
      </c>
      <c r="D6">
        <v>3</v>
      </c>
    </row>
    <row r="7" spans="1:4" x14ac:dyDescent="0.25">
      <c r="A7">
        <v>10</v>
      </c>
      <c r="B7">
        <v>0.5</v>
      </c>
      <c r="C7">
        <v>6.5</v>
      </c>
      <c r="D7">
        <v>2</v>
      </c>
    </row>
    <row r="8" spans="1:4" x14ac:dyDescent="0.25">
      <c r="A8">
        <v>10</v>
      </c>
      <c r="B8">
        <v>1</v>
      </c>
      <c r="C8">
        <v>6.5</v>
      </c>
      <c r="D8">
        <v>2.5</v>
      </c>
    </row>
    <row r="9" spans="1:4" x14ac:dyDescent="0.25">
      <c r="A9">
        <v>10</v>
      </c>
      <c r="B9">
        <v>1.5</v>
      </c>
      <c r="C9">
        <v>6.5</v>
      </c>
      <c r="D9">
        <v>3</v>
      </c>
    </row>
    <row r="10" spans="1:4" x14ac:dyDescent="0.25">
      <c r="A10">
        <v>14</v>
      </c>
      <c r="B10">
        <v>0.5</v>
      </c>
      <c r="C10">
        <v>7</v>
      </c>
      <c r="D10">
        <v>2</v>
      </c>
    </row>
    <row r="11" spans="1:4" x14ac:dyDescent="0.25">
      <c r="A11">
        <v>14</v>
      </c>
      <c r="B11">
        <v>1</v>
      </c>
      <c r="C11">
        <v>7</v>
      </c>
      <c r="D11">
        <v>2.5</v>
      </c>
    </row>
    <row r="12" spans="1:4" x14ac:dyDescent="0.25">
      <c r="A12">
        <v>14</v>
      </c>
      <c r="B12">
        <v>1.5</v>
      </c>
      <c r="C12">
        <v>7</v>
      </c>
      <c r="D12">
        <v>3</v>
      </c>
    </row>
    <row r="13" spans="1:4" x14ac:dyDescent="0.25">
      <c r="A13">
        <v>20</v>
      </c>
      <c r="B13">
        <v>0.5</v>
      </c>
      <c r="C13">
        <v>12</v>
      </c>
      <c r="D13">
        <v>2</v>
      </c>
    </row>
    <row r="14" spans="1:4" x14ac:dyDescent="0.25">
      <c r="A14">
        <v>20</v>
      </c>
      <c r="B14">
        <v>1</v>
      </c>
      <c r="C14">
        <v>12</v>
      </c>
      <c r="D14">
        <v>2.5</v>
      </c>
    </row>
    <row r="15" spans="1:4" x14ac:dyDescent="0.25">
      <c r="A15">
        <v>20</v>
      </c>
      <c r="B15">
        <v>1.5</v>
      </c>
      <c r="C15">
        <v>12</v>
      </c>
      <c r="D15">
        <v>3</v>
      </c>
    </row>
    <row r="16" spans="1:4" x14ac:dyDescent="0.25">
      <c r="A16">
        <v>5</v>
      </c>
      <c r="B16">
        <v>1</v>
      </c>
      <c r="C16">
        <v>1</v>
      </c>
      <c r="D16">
        <v>2.5</v>
      </c>
    </row>
    <row r="17" spans="1:4" x14ac:dyDescent="0.25">
      <c r="A17">
        <v>20</v>
      </c>
      <c r="B17">
        <v>1</v>
      </c>
      <c r="C17">
        <v>12</v>
      </c>
      <c r="D17">
        <v>2.5</v>
      </c>
    </row>
    <row r="18" spans="1:4" x14ac:dyDescent="0.25">
      <c r="A18">
        <v>7</v>
      </c>
      <c r="B18">
        <v>0.5</v>
      </c>
      <c r="C18">
        <v>5</v>
      </c>
      <c r="D18">
        <v>2</v>
      </c>
    </row>
    <row r="19" spans="1:4" x14ac:dyDescent="0.25">
      <c r="A19">
        <v>14</v>
      </c>
      <c r="B19">
        <v>0.5</v>
      </c>
      <c r="C19">
        <v>7</v>
      </c>
      <c r="D19">
        <v>2</v>
      </c>
    </row>
    <row r="20" spans="1:4" x14ac:dyDescent="0.25">
      <c r="A20">
        <v>7</v>
      </c>
      <c r="B20">
        <v>1.5</v>
      </c>
      <c r="C20">
        <v>5</v>
      </c>
      <c r="D20">
        <v>3</v>
      </c>
    </row>
    <row r="21" spans="1:4" x14ac:dyDescent="0.25">
      <c r="A21">
        <v>14</v>
      </c>
      <c r="B21">
        <v>1.5</v>
      </c>
      <c r="C21">
        <v>7</v>
      </c>
      <c r="D21">
        <v>3</v>
      </c>
    </row>
  </sheetData>
  <phoneticPr fontId="17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/>
  </sheetViews>
  <sheetFormatPr defaultRowHeight="15" x14ac:dyDescent="0.25"/>
  <sheetData>
    <row r="1" spans="1:2" x14ac:dyDescent="0.25">
      <c r="A1">
        <v>1</v>
      </c>
      <c r="B1">
        <v>0.5</v>
      </c>
    </row>
    <row r="2" spans="1:2" x14ac:dyDescent="0.25">
      <c r="A2">
        <v>1</v>
      </c>
      <c r="B2">
        <v>1</v>
      </c>
    </row>
    <row r="3" spans="1:2" x14ac:dyDescent="0.25">
      <c r="A3">
        <v>1</v>
      </c>
      <c r="B3">
        <v>1.5</v>
      </c>
    </row>
    <row r="4" spans="1:2" x14ac:dyDescent="0.25">
      <c r="A4">
        <v>6</v>
      </c>
      <c r="B4">
        <v>0.5</v>
      </c>
    </row>
    <row r="5" spans="1:2" x14ac:dyDescent="0.25">
      <c r="A5">
        <v>6</v>
      </c>
      <c r="B5">
        <v>1</v>
      </c>
    </row>
    <row r="6" spans="1:2" x14ac:dyDescent="0.25">
      <c r="A6">
        <v>6</v>
      </c>
      <c r="B6">
        <v>1.5</v>
      </c>
    </row>
    <row r="7" spans="1:2" x14ac:dyDescent="0.25">
      <c r="A7">
        <v>7.5</v>
      </c>
      <c r="B7">
        <v>0.5</v>
      </c>
    </row>
    <row r="8" spans="1:2" x14ac:dyDescent="0.25">
      <c r="A8">
        <v>7.5</v>
      </c>
      <c r="B8">
        <v>1</v>
      </c>
    </row>
    <row r="9" spans="1:2" x14ac:dyDescent="0.25">
      <c r="A9">
        <v>7.5</v>
      </c>
      <c r="B9">
        <v>1.5</v>
      </c>
    </row>
    <row r="10" spans="1:2" x14ac:dyDescent="0.25">
      <c r="A10">
        <v>10</v>
      </c>
      <c r="B10">
        <v>0.5</v>
      </c>
    </row>
    <row r="11" spans="1:2" x14ac:dyDescent="0.25">
      <c r="A11">
        <v>10</v>
      </c>
      <c r="B11">
        <v>1</v>
      </c>
    </row>
    <row r="12" spans="1:2" x14ac:dyDescent="0.25">
      <c r="A12">
        <v>10</v>
      </c>
      <c r="B12">
        <v>1.5</v>
      </c>
    </row>
    <row r="13" spans="1:2" x14ac:dyDescent="0.25">
      <c r="A13">
        <v>20</v>
      </c>
      <c r="B13">
        <v>0.5</v>
      </c>
    </row>
    <row r="14" spans="1:2" x14ac:dyDescent="0.25">
      <c r="A14">
        <v>20</v>
      </c>
      <c r="B14">
        <v>1</v>
      </c>
    </row>
    <row r="15" spans="1:2" x14ac:dyDescent="0.25">
      <c r="A15">
        <v>20</v>
      </c>
      <c r="B15">
        <v>1.5</v>
      </c>
    </row>
    <row r="16" spans="1:2" x14ac:dyDescent="0.25">
      <c r="A16">
        <v>1</v>
      </c>
      <c r="B16">
        <v>1</v>
      </c>
    </row>
    <row r="17" spans="1:2" x14ac:dyDescent="0.25">
      <c r="A17">
        <v>20</v>
      </c>
      <c r="B17">
        <v>1</v>
      </c>
    </row>
    <row r="18" spans="1:2" x14ac:dyDescent="0.25">
      <c r="A18">
        <v>6</v>
      </c>
      <c r="B18">
        <v>0.5</v>
      </c>
    </row>
    <row r="19" spans="1:2" x14ac:dyDescent="0.25">
      <c r="A19">
        <v>10</v>
      </c>
      <c r="B19">
        <v>0.5</v>
      </c>
    </row>
    <row r="20" spans="1:2" x14ac:dyDescent="0.25">
      <c r="A20">
        <v>6</v>
      </c>
      <c r="B20">
        <v>1.5</v>
      </c>
    </row>
    <row r="21" spans="1:2" x14ac:dyDescent="0.25">
      <c r="A21">
        <v>10</v>
      </c>
      <c r="B21">
        <v>1.5</v>
      </c>
    </row>
  </sheetData>
  <phoneticPr fontId="17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/>
  </sheetViews>
  <sheetFormatPr defaultRowHeight="15" x14ac:dyDescent="0.25"/>
  <sheetData>
    <row r="1" spans="1:2" x14ac:dyDescent="0.25">
      <c r="A1">
        <v>57</v>
      </c>
      <c r="B1">
        <v>0.5</v>
      </c>
    </row>
    <row r="2" spans="1:2" x14ac:dyDescent="0.25">
      <c r="A2">
        <v>57</v>
      </c>
      <c r="B2">
        <v>1</v>
      </c>
    </row>
    <row r="3" spans="1:2" x14ac:dyDescent="0.25">
      <c r="A3">
        <v>57</v>
      </c>
      <c r="B3">
        <v>1.5</v>
      </c>
    </row>
    <row r="4" spans="1:2" x14ac:dyDescent="0.25">
      <c r="A4">
        <v>75.5</v>
      </c>
      <c r="B4">
        <v>0.5</v>
      </c>
    </row>
    <row r="5" spans="1:2" x14ac:dyDescent="0.25">
      <c r="A5">
        <v>75.5</v>
      </c>
      <c r="B5">
        <v>1</v>
      </c>
    </row>
    <row r="6" spans="1:2" x14ac:dyDescent="0.25">
      <c r="A6">
        <v>75.5</v>
      </c>
      <c r="B6">
        <v>1.5</v>
      </c>
    </row>
    <row r="7" spans="1:2" x14ac:dyDescent="0.25">
      <c r="A7">
        <v>81</v>
      </c>
      <c r="B7">
        <v>0.5</v>
      </c>
    </row>
    <row r="8" spans="1:2" x14ac:dyDescent="0.25">
      <c r="A8">
        <v>81</v>
      </c>
      <c r="B8">
        <v>1</v>
      </c>
    </row>
    <row r="9" spans="1:2" x14ac:dyDescent="0.25">
      <c r="A9">
        <v>81</v>
      </c>
      <c r="B9">
        <v>1.5</v>
      </c>
    </row>
    <row r="10" spans="1:2" x14ac:dyDescent="0.25">
      <c r="A10">
        <v>90.5</v>
      </c>
      <c r="B10">
        <v>0.5</v>
      </c>
    </row>
    <row r="11" spans="1:2" x14ac:dyDescent="0.25">
      <c r="A11">
        <v>90.5</v>
      </c>
      <c r="B11">
        <v>1</v>
      </c>
    </row>
    <row r="12" spans="1:2" x14ac:dyDescent="0.25">
      <c r="A12">
        <v>90.5</v>
      </c>
      <c r="B12">
        <v>1.5</v>
      </c>
    </row>
    <row r="13" spans="1:2" x14ac:dyDescent="0.25">
      <c r="A13">
        <v>97</v>
      </c>
      <c r="B13">
        <v>0.5</v>
      </c>
    </row>
    <row r="14" spans="1:2" x14ac:dyDescent="0.25">
      <c r="A14">
        <v>97</v>
      </c>
      <c r="B14">
        <v>1</v>
      </c>
    </row>
    <row r="15" spans="1:2" x14ac:dyDescent="0.25">
      <c r="A15">
        <v>97</v>
      </c>
      <c r="B15">
        <v>1.5</v>
      </c>
    </row>
    <row r="16" spans="1:2" x14ac:dyDescent="0.25">
      <c r="A16">
        <v>57</v>
      </c>
      <c r="B16">
        <v>1</v>
      </c>
    </row>
    <row r="17" spans="1:2" x14ac:dyDescent="0.25">
      <c r="A17">
        <v>97</v>
      </c>
      <c r="B17">
        <v>1</v>
      </c>
    </row>
    <row r="18" spans="1:2" x14ac:dyDescent="0.25">
      <c r="A18">
        <v>75.5</v>
      </c>
      <c r="B18">
        <v>0.5</v>
      </c>
    </row>
    <row r="19" spans="1:2" x14ac:dyDescent="0.25">
      <c r="A19">
        <v>90.5</v>
      </c>
      <c r="B19">
        <v>0.5</v>
      </c>
    </row>
    <row r="20" spans="1:2" x14ac:dyDescent="0.25">
      <c r="A20">
        <v>75.5</v>
      </c>
      <c r="B20">
        <v>1.5</v>
      </c>
    </row>
    <row r="21" spans="1:2" x14ac:dyDescent="0.25">
      <c r="A21">
        <v>90.5</v>
      </c>
      <c r="B21">
        <v>1.5</v>
      </c>
    </row>
  </sheetData>
  <phoneticPr fontId="17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3:M33"/>
  <sheetViews>
    <sheetView workbookViewId="0">
      <selection activeCell="C4" sqref="C4"/>
    </sheetView>
  </sheetViews>
  <sheetFormatPr defaultRowHeight="15" x14ac:dyDescent="0.25"/>
  <sheetData>
    <row r="3" spans="2:13" x14ac:dyDescent="0.25">
      <c r="B3" s="115" t="s">
        <v>102</v>
      </c>
      <c r="C3" s="115" t="s">
        <v>25</v>
      </c>
      <c r="D3" s="115" t="s">
        <v>26</v>
      </c>
      <c r="E3" s="115" t="s">
        <v>27</v>
      </c>
      <c r="F3" s="115" t="s">
        <v>28</v>
      </c>
      <c r="G3" s="115" t="s">
        <v>29</v>
      </c>
      <c r="H3" s="115" t="s">
        <v>30</v>
      </c>
      <c r="I3" s="115" t="s">
        <v>31</v>
      </c>
      <c r="J3" s="115" t="s">
        <v>32</v>
      </c>
      <c r="K3" s="115" t="s">
        <v>33</v>
      </c>
      <c r="L3" s="115" t="s">
        <v>35</v>
      </c>
      <c r="M3" s="115" t="s">
        <v>34</v>
      </c>
    </row>
    <row r="4" spans="2:13" x14ac:dyDescent="0.25">
      <c r="B4" s="113" t="s">
        <v>103</v>
      </c>
      <c r="C4" s="112">
        <v>65</v>
      </c>
      <c r="D4" s="112">
        <v>97</v>
      </c>
      <c r="E4" s="112">
        <v>713</v>
      </c>
      <c r="F4" s="112">
        <v>1366</v>
      </c>
      <c r="G4" s="112">
        <v>301</v>
      </c>
      <c r="H4" s="112">
        <v>34</v>
      </c>
      <c r="I4" s="112">
        <v>180</v>
      </c>
      <c r="J4" s="112">
        <v>691</v>
      </c>
      <c r="K4" s="112">
        <v>4.8099999999999996</v>
      </c>
      <c r="L4" s="112">
        <v>1529</v>
      </c>
      <c r="M4" s="112">
        <v>589</v>
      </c>
    </row>
    <row r="5" spans="2:13" x14ac:dyDescent="0.25">
      <c r="B5" s="113" t="s">
        <v>104</v>
      </c>
      <c r="C5" s="112">
        <v>91</v>
      </c>
      <c r="D5" s="112">
        <v>71</v>
      </c>
      <c r="E5" s="112">
        <v>738</v>
      </c>
      <c r="F5" s="112">
        <v>1411</v>
      </c>
      <c r="G5" s="112">
        <v>312</v>
      </c>
      <c r="H5" s="112">
        <v>25</v>
      </c>
      <c r="I5" s="112">
        <v>139</v>
      </c>
      <c r="J5" s="112">
        <v>699</v>
      </c>
      <c r="K5" s="112">
        <v>3.56</v>
      </c>
      <c r="L5" s="112">
        <v>1140</v>
      </c>
      <c r="M5" s="112">
        <v>634</v>
      </c>
    </row>
    <row r="6" spans="2:13" x14ac:dyDescent="0.25">
      <c r="B6" s="113" t="s">
        <v>105</v>
      </c>
      <c r="C6" s="112">
        <v>66</v>
      </c>
      <c r="D6" s="112">
        <v>96</v>
      </c>
      <c r="E6" s="112">
        <v>613</v>
      </c>
      <c r="F6" s="112">
        <v>1440</v>
      </c>
      <c r="G6" s="112">
        <v>264</v>
      </c>
      <c r="H6" s="112">
        <v>21</v>
      </c>
      <c r="I6" s="112">
        <v>133</v>
      </c>
      <c r="J6" s="112">
        <v>577</v>
      </c>
      <c r="K6" s="112">
        <v>4.59</v>
      </c>
      <c r="L6" s="112">
        <v>1056</v>
      </c>
      <c r="M6" s="112">
        <v>424</v>
      </c>
    </row>
    <row r="7" spans="2:13" x14ac:dyDescent="0.25">
      <c r="B7" s="113" t="s">
        <v>106</v>
      </c>
      <c r="C7" s="112">
        <v>89</v>
      </c>
      <c r="D7" s="112">
        <v>73</v>
      </c>
      <c r="E7" s="112">
        <v>818</v>
      </c>
      <c r="F7" s="112">
        <v>1511</v>
      </c>
      <c r="G7" s="112">
        <v>358</v>
      </c>
      <c r="H7" s="112">
        <v>22</v>
      </c>
      <c r="I7" s="112">
        <v>211</v>
      </c>
      <c r="J7" s="112">
        <v>782</v>
      </c>
      <c r="K7" s="112">
        <v>4.1900000000000004</v>
      </c>
      <c r="L7" s="112">
        <v>1140</v>
      </c>
      <c r="M7" s="112">
        <v>587</v>
      </c>
    </row>
    <row r="8" spans="2:13" x14ac:dyDescent="0.25">
      <c r="B8" s="113" t="s">
        <v>107</v>
      </c>
      <c r="C8" s="112">
        <v>75</v>
      </c>
      <c r="D8" s="112">
        <v>87</v>
      </c>
      <c r="E8" s="112">
        <v>685</v>
      </c>
      <c r="F8" s="112">
        <v>1414</v>
      </c>
      <c r="G8" s="112">
        <v>298</v>
      </c>
      <c r="H8" s="112">
        <v>27</v>
      </c>
      <c r="I8" s="112">
        <v>149</v>
      </c>
      <c r="J8" s="112">
        <v>658</v>
      </c>
      <c r="K8" s="112">
        <v>4.18</v>
      </c>
      <c r="L8" s="112">
        <v>1236</v>
      </c>
      <c r="M8" s="112">
        <v>479</v>
      </c>
    </row>
    <row r="9" spans="2:13" x14ac:dyDescent="0.25">
      <c r="B9" s="113" t="s">
        <v>108</v>
      </c>
      <c r="C9" s="112">
        <v>88</v>
      </c>
      <c r="D9" s="112">
        <v>74</v>
      </c>
      <c r="E9" s="112">
        <v>752</v>
      </c>
      <c r="F9" s="112">
        <v>1467</v>
      </c>
      <c r="G9" s="112">
        <v>263</v>
      </c>
      <c r="H9" s="112">
        <v>21</v>
      </c>
      <c r="I9" s="112">
        <v>177</v>
      </c>
      <c r="J9" s="112">
        <v>710</v>
      </c>
      <c r="K9" s="112">
        <v>4.09</v>
      </c>
      <c r="L9" s="112">
        <v>922</v>
      </c>
      <c r="M9" s="112">
        <v>467</v>
      </c>
    </row>
    <row r="10" spans="2:13" x14ac:dyDescent="0.25">
      <c r="B10" s="113" t="s">
        <v>109</v>
      </c>
      <c r="C10" s="112">
        <v>91</v>
      </c>
      <c r="D10" s="112">
        <v>71</v>
      </c>
      <c r="E10" s="112">
        <v>790</v>
      </c>
      <c r="F10" s="112">
        <v>1515</v>
      </c>
      <c r="G10" s="112">
        <v>293</v>
      </c>
      <c r="H10" s="112">
        <v>30</v>
      </c>
      <c r="I10" s="112">
        <v>188</v>
      </c>
      <c r="J10" s="112">
        <v>761</v>
      </c>
      <c r="K10" s="112">
        <v>4.01</v>
      </c>
      <c r="L10" s="112">
        <v>1218</v>
      </c>
      <c r="M10" s="112">
        <v>522</v>
      </c>
    </row>
    <row r="11" spans="2:13" x14ac:dyDescent="0.25">
      <c r="B11" s="113" t="s">
        <v>110</v>
      </c>
      <c r="C11" s="112">
        <v>69</v>
      </c>
      <c r="D11" s="112">
        <v>93</v>
      </c>
      <c r="E11" s="112">
        <v>646</v>
      </c>
      <c r="F11" s="112">
        <v>1362</v>
      </c>
      <c r="G11" s="112">
        <v>290</v>
      </c>
      <c r="H11" s="112">
        <v>20</v>
      </c>
      <c r="I11" s="112">
        <v>128</v>
      </c>
      <c r="J11" s="112">
        <v>601</v>
      </c>
      <c r="K11" s="112">
        <v>4.3</v>
      </c>
      <c r="L11" s="112">
        <v>1184</v>
      </c>
      <c r="M11" s="112">
        <v>545</v>
      </c>
    </row>
    <row r="12" spans="2:13" x14ac:dyDescent="0.25">
      <c r="B12" s="113" t="s">
        <v>111</v>
      </c>
      <c r="C12" s="112">
        <v>83</v>
      </c>
      <c r="D12" s="112">
        <v>79</v>
      </c>
      <c r="E12" s="112">
        <v>770</v>
      </c>
      <c r="F12" s="112">
        <v>1452</v>
      </c>
      <c r="G12" s="112">
        <v>270</v>
      </c>
      <c r="H12" s="112">
        <v>54</v>
      </c>
      <c r="I12" s="112">
        <v>173</v>
      </c>
      <c r="J12" s="112">
        <v>741</v>
      </c>
      <c r="K12" s="112">
        <v>4.1399999999999997</v>
      </c>
      <c r="L12" s="112">
        <v>1274</v>
      </c>
      <c r="M12" s="112">
        <v>585</v>
      </c>
    </row>
    <row r="13" spans="2:13" x14ac:dyDescent="0.25">
      <c r="B13" s="113" t="s">
        <v>112</v>
      </c>
      <c r="C13" s="112">
        <v>81</v>
      </c>
      <c r="D13" s="112">
        <v>81</v>
      </c>
      <c r="E13" s="112">
        <v>751</v>
      </c>
      <c r="F13" s="112">
        <v>1515</v>
      </c>
      <c r="G13" s="112">
        <v>308</v>
      </c>
      <c r="H13" s="112">
        <v>32</v>
      </c>
      <c r="I13" s="112">
        <v>152</v>
      </c>
      <c r="J13" s="112">
        <v>717</v>
      </c>
      <c r="K13" s="112">
        <v>4.3</v>
      </c>
      <c r="L13" s="112">
        <v>1147</v>
      </c>
      <c r="M13" s="112">
        <v>546</v>
      </c>
    </row>
    <row r="14" spans="2:13" x14ac:dyDescent="0.25">
      <c r="B14" s="113" t="s">
        <v>113</v>
      </c>
      <c r="C14" s="112">
        <v>80</v>
      </c>
      <c r="D14" s="112">
        <v>82</v>
      </c>
      <c r="E14" s="112">
        <v>719</v>
      </c>
      <c r="F14" s="112">
        <v>1403</v>
      </c>
      <c r="G14" s="112">
        <v>294</v>
      </c>
      <c r="H14" s="112">
        <v>37</v>
      </c>
      <c r="I14" s="112">
        <v>152</v>
      </c>
      <c r="J14" s="112">
        <v>686</v>
      </c>
      <c r="K14" s="112">
        <v>4.08</v>
      </c>
      <c r="L14" s="112">
        <v>1375</v>
      </c>
      <c r="M14" s="112">
        <v>514</v>
      </c>
    </row>
    <row r="15" spans="2:13" x14ac:dyDescent="0.25">
      <c r="B15" s="113" t="s">
        <v>114</v>
      </c>
      <c r="C15" s="112">
        <v>76</v>
      </c>
      <c r="D15" s="112">
        <v>86</v>
      </c>
      <c r="E15" s="112">
        <v>611</v>
      </c>
      <c r="F15" s="112">
        <v>1348</v>
      </c>
      <c r="G15" s="112">
        <v>252</v>
      </c>
      <c r="H15" s="112">
        <v>25</v>
      </c>
      <c r="I15" s="112">
        <v>108</v>
      </c>
      <c r="J15" s="112">
        <v>577</v>
      </c>
      <c r="K15" s="112">
        <v>4.09</v>
      </c>
      <c r="L15" s="112">
        <v>1025</v>
      </c>
      <c r="M15" s="112">
        <v>415</v>
      </c>
    </row>
    <row r="16" spans="2:13" x14ac:dyDescent="0.25">
      <c r="B16" s="113" t="s">
        <v>115</v>
      </c>
      <c r="C16" s="112">
        <v>67</v>
      </c>
      <c r="D16" s="112">
        <v>95</v>
      </c>
      <c r="E16" s="112">
        <v>676</v>
      </c>
      <c r="F16" s="112">
        <v>1534</v>
      </c>
      <c r="G16" s="112">
        <v>279</v>
      </c>
      <c r="H16" s="112">
        <v>31</v>
      </c>
      <c r="I16" s="112">
        <v>121</v>
      </c>
      <c r="J16" s="112">
        <v>640</v>
      </c>
      <c r="K16" s="112">
        <v>4.97</v>
      </c>
      <c r="L16" s="112">
        <v>905</v>
      </c>
      <c r="M16" s="112">
        <v>471</v>
      </c>
    </row>
    <row r="17" spans="2:13" x14ac:dyDescent="0.25">
      <c r="B17" s="113" t="s">
        <v>116</v>
      </c>
      <c r="C17" s="112">
        <v>80</v>
      </c>
      <c r="D17" s="112">
        <v>82</v>
      </c>
      <c r="E17" s="112">
        <v>681</v>
      </c>
      <c r="F17" s="112">
        <v>1363</v>
      </c>
      <c r="G17" s="112">
        <v>276</v>
      </c>
      <c r="H17" s="112">
        <v>19</v>
      </c>
      <c r="I17" s="112">
        <v>155</v>
      </c>
      <c r="J17" s="112">
        <v>656</v>
      </c>
      <c r="K17" s="112">
        <v>4.04</v>
      </c>
      <c r="L17" s="112">
        <v>1070</v>
      </c>
      <c r="M17" s="112">
        <v>466</v>
      </c>
    </row>
    <row r="18" spans="2:13" x14ac:dyDescent="0.25">
      <c r="B18" s="113" t="s">
        <v>117</v>
      </c>
      <c r="C18" s="112">
        <v>80</v>
      </c>
      <c r="D18" s="112">
        <v>82</v>
      </c>
      <c r="E18" s="112">
        <v>667</v>
      </c>
      <c r="F18" s="112">
        <v>1368</v>
      </c>
      <c r="G18" s="112">
        <v>270</v>
      </c>
      <c r="H18" s="112">
        <v>29</v>
      </c>
      <c r="I18" s="112">
        <v>120</v>
      </c>
      <c r="J18" s="112">
        <v>621</v>
      </c>
      <c r="K18" s="112">
        <v>4.01</v>
      </c>
      <c r="L18" s="112">
        <v>1184</v>
      </c>
      <c r="M18" s="112">
        <v>533</v>
      </c>
    </row>
    <row r="19" spans="2:13" x14ac:dyDescent="0.25">
      <c r="B19" s="113" t="s">
        <v>118</v>
      </c>
      <c r="C19" s="112">
        <v>77</v>
      </c>
      <c r="D19" s="112">
        <v>85</v>
      </c>
      <c r="E19" s="112">
        <v>750</v>
      </c>
      <c r="F19" s="112">
        <v>1471</v>
      </c>
      <c r="G19" s="112">
        <v>293</v>
      </c>
      <c r="H19" s="112">
        <v>33</v>
      </c>
      <c r="I19" s="112">
        <v>182</v>
      </c>
      <c r="J19" s="112">
        <v>710</v>
      </c>
      <c r="K19" s="112">
        <v>4.58</v>
      </c>
      <c r="L19" s="112">
        <v>1216</v>
      </c>
      <c r="M19" s="112">
        <v>546</v>
      </c>
    </row>
    <row r="20" spans="2:13" x14ac:dyDescent="0.25">
      <c r="B20" s="113" t="s">
        <v>119</v>
      </c>
      <c r="C20" s="112">
        <v>94</v>
      </c>
      <c r="D20" s="112">
        <v>68</v>
      </c>
      <c r="E20" s="112">
        <v>781</v>
      </c>
      <c r="F20" s="112">
        <v>1521</v>
      </c>
      <c r="G20" s="112">
        <v>318</v>
      </c>
      <c r="H20" s="112">
        <v>41</v>
      </c>
      <c r="I20" s="112">
        <v>142</v>
      </c>
      <c r="J20" s="112">
        <v>749</v>
      </c>
      <c r="K20" s="112">
        <v>3.95</v>
      </c>
      <c r="L20" s="112">
        <v>967</v>
      </c>
      <c r="M20" s="112">
        <v>559</v>
      </c>
    </row>
    <row r="21" spans="2:13" x14ac:dyDescent="0.25">
      <c r="B21" s="113" t="s">
        <v>120</v>
      </c>
      <c r="C21" s="112">
        <v>79</v>
      </c>
      <c r="D21" s="112">
        <v>83</v>
      </c>
      <c r="E21" s="112">
        <v>656</v>
      </c>
      <c r="F21" s="112">
        <v>1361</v>
      </c>
      <c r="G21" s="112">
        <v>266</v>
      </c>
      <c r="H21" s="112">
        <v>40</v>
      </c>
      <c r="I21" s="112">
        <v>128</v>
      </c>
      <c r="J21" s="112">
        <v>625</v>
      </c>
      <c r="K21" s="112">
        <v>3.7</v>
      </c>
      <c r="L21" s="112">
        <v>1095</v>
      </c>
      <c r="M21" s="112">
        <v>502</v>
      </c>
    </row>
    <row r="22" spans="2:13" x14ac:dyDescent="0.25">
      <c r="B22" s="113" t="s">
        <v>121</v>
      </c>
      <c r="C22" s="112">
        <v>95</v>
      </c>
      <c r="D22" s="112">
        <v>67</v>
      </c>
      <c r="E22" s="112">
        <v>859</v>
      </c>
      <c r="F22" s="112">
        <v>1485</v>
      </c>
      <c r="G22" s="112">
        <v>275</v>
      </c>
      <c r="H22" s="112">
        <v>32</v>
      </c>
      <c r="I22" s="112">
        <v>201</v>
      </c>
      <c r="J22" s="112">
        <v>823</v>
      </c>
      <c r="K22" s="112">
        <v>4.0599999999999996</v>
      </c>
      <c r="L22" s="112">
        <v>1136</v>
      </c>
      <c r="M22" s="112">
        <v>662</v>
      </c>
    </row>
    <row r="23" spans="2:13" x14ac:dyDescent="0.25">
      <c r="B23" s="113" t="s">
        <v>122</v>
      </c>
      <c r="C23" s="112">
        <v>81</v>
      </c>
      <c r="D23" s="112">
        <v>81</v>
      </c>
      <c r="E23" s="112">
        <v>663</v>
      </c>
      <c r="F23" s="112">
        <v>1396</v>
      </c>
      <c r="G23" s="112">
        <v>276</v>
      </c>
      <c r="H23" s="112">
        <v>30</v>
      </c>
      <c r="I23" s="112">
        <v>109</v>
      </c>
      <c r="J23" s="112">
        <v>619</v>
      </c>
      <c r="K23" s="112">
        <v>3.56</v>
      </c>
      <c r="L23" s="112">
        <v>1061</v>
      </c>
      <c r="M23" s="112">
        <v>527</v>
      </c>
    </row>
    <row r="24" spans="2:13" x14ac:dyDescent="0.25">
      <c r="B24" s="113" t="s">
        <v>123</v>
      </c>
      <c r="C24" s="112">
        <v>97</v>
      </c>
      <c r="D24" s="112">
        <v>65</v>
      </c>
      <c r="E24" s="112">
        <v>772</v>
      </c>
      <c r="F24" s="112">
        <v>1451</v>
      </c>
      <c r="G24" s="112">
        <v>290</v>
      </c>
      <c r="H24" s="112">
        <v>34</v>
      </c>
      <c r="I24" s="112">
        <v>166</v>
      </c>
      <c r="J24" s="112">
        <v>736</v>
      </c>
      <c r="K24" s="112">
        <v>3.67</v>
      </c>
      <c r="L24" s="112">
        <v>1064</v>
      </c>
      <c r="M24" s="112">
        <v>560</v>
      </c>
    </row>
    <row r="25" spans="2:13" x14ac:dyDescent="0.25">
      <c r="B25" s="113" t="s">
        <v>124</v>
      </c>
      <c r="C25" s="112">
        <v>57</v>
      </c>
      <c r="D25" s="112">
        <v>105</v>
      </c>
      <c r="E25" s="112">
        <v>587</v>
      </c>
      <c r="F25" s="112">
        <v>1303</v>
      </c>
      <c r="G25" s="112">
        <v>276</v>
      </c>
      <c r="H25" s="112">
        <v>27</v>
      </c>
      <c r="I25" s="112">
        <v>126</v>
      </c>
      <c r="J25" s="112">
        <v>570</v>
      </c>
      <c r="K25" s="112">
        <v>5</v>
      </c>
      <c r="L25" s="112">
        <v>1207</v>
      </c>
      <c r="M25" s="112">
        <v>463</v>
      </c>
    </row>
    <row r="26" spans="2:13" x14ac:dyDescent="0.25">
      <c r="B26" s="113" t="s">
        <v>125</v>
      </c>
      <c r="C26" s="112">
        <v>90</v>
      </c>
      <c r="D26" s="112">
        <v>72</v>
      </c>
      <c r="E26" s="112">
        <v>665</v>
      </c>
      <c r="F26" s="112">
        <v>1338</v>
      </c>
      <c r="G26" s="112">
        <v>236</v>
      </c>
      <c r="H26" s="112">
        <v>24</v>
      </c>
      <c r="I26" s="112">
        <v>132</v>
      </c>
      <c r="J26" s="112">
        <v>630</v>
      </c>
      <c r="K26" s="112">
        <v>3.39</v>
      </c>
      <c r="L26" s="112">
        <v>1183</v>
      </c>
      <c r="M26" s="112">
        <v>538</v>
      </c>
    </row>
    <row r="27" spans="2:13" x14ac:dyDescent="0.25">
      <c r="B27" s="113" t="s">
        <v>126</v>
      </c>
      <c r="C27" s="112">
        <v>92</v>
      </c>
      <c r="D27" s="112">
        <v>70</v>
      </c>
      <c r="E27" s="112">
        <v>697</v>
      </c>
      <c r="F27" s="112">
        <v>1411</v>
      </c>
      <c r="G27" s="112">
        <v>284</v>
      </c>
      <c r="H27" s="112">
        <v>30</v>
      </c>
      <c r="I27" s="112">
        <v>162</v>
      </c>
      <c r="J27" s="112">
        <v>660</v>
      </c>
      <c r="K27" s="112">
        <v>3.36</v>
      </c>
      <c r="L27" s="112">
        <v>1099</v>
      </c>
      <c r="M27" s="112">
        <v>487</v>
      </c>
    </row>
    <row r="28" spans="2:13" x14ac:dyDescent="0.25">
      <c r="B28" s="113" t="s">
        <v>127</v>
      </c>
      <c r="C28" s="112">
        <v>61</v>
      </c>
      <c r="D28" s="112">
        <v>101</v>
      </c>
      <c r="E28" s="112">
        <v>513</v>
      </c>
      <c r="F28" s="112">
        <v>1274</v>
      </c>
      <c r="G28" s="112">
        <v>227</v>
      </c>
      <c r="H28" s="112">
        <v>16</v>
      </c>
      <c r="I28" s="112">
        <v>101</v>
      </c>
      <c r="J28" s="112">
        <v>485</v>
      </c>
      <c r="K28" s="112">
        <v>3.93</v>
      </c>
      <c r="L28" s="112">
        <v>1184</v>
      </c>
      <c r="M28" s="112">
        <v>459</v>
      </c>
    </row>
    <row r="29" spans="2:13" x14ac:dyDescent="0.25">
      <c r="B29" s="113" t="s">
        <v>128</v>
      </c>
      <c r="C29" s="112">
        <v>86</v>
      </c>
      <c r="D29" s="112">
        <v>76</v>
      </c>
      <c r="E29" s="112">
        <v>736</v>
      </c>
      <c r="F29" s="112">
        <v>1456</v>
      </c>
      <c r="G29" s="112">
        <v>285</v>
      </c>
      <c r="H29" s="112">
        <v>18</v>
      </c>
      <c r="I29" s="112">
        <v>150</v>
      </c>
      <c r="J29" s="112">
        <v>689</v>
      </c>
      <c r="K29" s="112">
        <v>3.57</v>
      </c>
      <c r="L29" s="112">
        <v>1027</v>
      </c>
      <c r="M29" s="112">
        <v>541</v>
      </c>
    </row>
    <row r="30" spans="2:13" x14ac:dyDescent="0.25">
      <c r="B30" s="113" t="s">
        <v>129</v>
      </c>
      <c r="C30" s="112">
        <v>96</v>
      </c>
      <c r="D30" s="112">
        <v>66</v>
      </c>
      <c r="E30" s="112">
        <v>802</v>
      </c>
      <c r="F30" s="112">
        <v>1343</v>
      </c>
      <c r="G30" s="112">
        <v>295</v>
      </c>
      <c r="H30" s="112">
        <v>37</v>
      </c>
      <c r="I30" s="112">
        <v>160</v>
      </c>
      <c r="J30" s="112">
        <v>769</v>
      </c>
      <c r="K30" s="112">
        <v>3.78</v>
      </c>
      <c r="L30" s="112">
        <v>1292</v>
      </c>
      <c r="M30" s="112">
        <v>672</v>
      </c>
    </row>
    <row r="31" spans="2:13" x14ac:dyDescent="0.25">
      <c r="B31" s="113" t="s">
        <v>130</v>
      </c>
      <c r="C31" s="112">
        <v>90</v>
      </c>
      <c r="D31" s="112">
        <v>72</v>
      </c>
      <c r="E31" s="112">
        <v>787</v>
      </c>
      <c r="F31" s="112">
        <v>1556</v>
      </c>
      <c r="G31" s="112">
        <v>268</v>
      </c>
      <c r="H31" s="112">
        <v>25</v>
      </c>
      <c r="I31" s="112">
        <v>162</v>
      </c>
      <c r="J31" s="112">
        <v>740</v>
      </c>
      <c r="K31" s="112">
        <v>3.93</v>
      </c>
      <c r="L31" s="112">
        <v>986</v>
      </c>
      <c r="M31" s="112">
        <v>511</v>
      </c>
    </row>
    <row r="32" spans="2:13" x14ac:dyDescent="0.25">
      <c r="B32" s="113" t="s">
        <v>131</v>
      </c>
      <c r="C32" s="112">
        <v>85</v>
      </c>
      <c r="D32" s="112">
        <v>77</v>
      </c>
      <c r="E32" s="112">
        <v>755</v>
      </c>
      <c r="F32" s="112">
        <v>1364</v>
      </c>
      <c r="G32" s="112">
        <v>319</v>
      </c>
      <c r="H32" s="112">
        <v>21</v>
      </c>
      <c r="I32" s="112">
        <v>257</v>
      </c>
      <c r="J32" s="112">
        <v>732</v>
      </c>
      <c r="K32" s="112">
        <v>4.22</v>
      </c>
      <c r="L32" s="112">
        <v>1164</v>
      </c>
      <c r="M32" s="112">
        <v>471</v>
      </c>
    </row>
    <row r="33" spans="2:13" x14ac:dyDescent="0.25">
      <c r="B33" s="113" t="s">
        <v>132</v>
      </c>
      <c r="C33" s="112">
        <v>69</v>
      </c>
      <c r="D33" s="112">
        <v>93</v>
      </c>
      <c r="E33" s="112">
        <v>655</v>
      </c>
      <c r="F33" s="112">
        <v>1355</v>
      </c>
      <c r="G33" s="112">
        <v>250</v>
      </c>
      <c r="H33" s="112">
        <v>31</v>
      </c>
      <c r="I33" s="112">
        <v>149</v>
      </c>
      <c r="J33" s="112">
        <v>634</v>
      </c>
      <c r="K33" s="112">
        <v>4.13</v>
      </c>
      <c r="L33" s="112">
        <v>1220</v>
      </c>
      <c r="M33" s="112">
        <v>503</v>
      </c>
    </row>
  </sheetData>
  <phoneticPr fontId="17" type="noConversion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E5" sqref="E5"/>
    </sheetView>
  </sheetViews>
  <sheetFormatPr defaultRowHeight="15" x14ac:dyDescent="0.25"/>
  <sheetData>
    <row r="2" spans="2:2" x14ac:dyDescent="0.25">
      <c r="B2">
        <v>81</v>
      </c>
    </row>
    <row r="3" spans="2:2" x14ac:dyDescent="0.25">
      <c r="B3">
        <v>81</v>
      </c>
    </row>
    <row r="4" spans="2:2" x14ac:dyDescent="0.25">
      <c r="B4">
        <f>(Sheet23!$C$4-Sheet24!$B$2)^2</f>
        <v>256</v>
      </c>
    </row>
  </sheetData>
  <phoneticPr fontId="1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3"/>
  <sheetViews>
    <sheetView zoomScale="85" zoomScaleNormal="85" workbookViewId="0">
      <selection activeCell="H126" sqref="H126"/>
    </sheetView>
  </sheetViews>
  <sheetFormatPr defaultRowHeight="15" x14ac:dyDescent="0.25"/>
  <cols>
    <col min="2" max="2" width="9.5703125" bestFit="1" customWidth="1"/>
    <col min="6" max="6" width="13.42578125" customWidth="1"/>
    <col min="20" max="20" width="35.5703125" customWidth="1"/>
  </cols>
  <sheetData>
    <row r="1" spans="1:20" x14ac:dyDescent="0.25">
      <c r="A1" s="70" t="s">
        <v>137</v>
      </c>
      <c r="B1" s="11"/>
      <c r="C1" s="11"/>
      <c r="D1" s="11"/>
      <c r="E1" s="11"/>
      <c r="F1" s="11"/>
      <c r="G1" s="11"/>
    </row>
    <row r="2" spans="1:20" x14ac:dyDescent="0.25">
      <c r="A2" s="11"/>
      <c r="B2" s="11"/>
      <c r="C2" s="11"/>
      <c r="D2" s="11"/>
      <c r="E2" s="11"/>
      <c r="F2" s="11"/>
      <c r="G2" s="11"/>
    </row>
    <row r="3" spans="1:20" x14ac:dyDescent="0.25">
      <c r="A3" s="13" t="s">
        <v>138</v>
      </c>
      <c r="B3" s="13" t="s">
        <v>139</v>
      </c>
      <c r="C3" s="13" t="s">
        <v>140</v>
      </c>
      <c r="D3" s="13" t="s">
        <v>141</v>
      </c>
      <c r="E3" s="13" t="s">
        <v>142</v>
      </c>
      <c r="F3" s="13" t="s">
        <v>143</v>
      </c>
      <c r="G3" s="11"/>
      <c r="J3">
        <v>127.70798234801924</v>
      </c>
      <c r="K3" s="13" t="s">
        <v>139</v>
      </c>
      <c r="N3">
        <v>124.48</v>
      </c>
      <c r="Q3">
        <v>121.26</v>
      </c>
    </row>
    <row r="4" spans="1:20" x14ac:dyDescent="0.25">
      <c r="A4" s="68">
        <v>40424</v>
      </c>
      <c r="B4" s="11">
        <v>127.58</v>
      </c>
      <c r="C4" s="11">
        <v>18.43</v>
      </c>
      <c r="D4" s="11">
        <v>21.04</v>
      </c>
      <c r="E4" s="11">
        <v>15.391999999999999</v>
      </c>
      <c r="F4" s="11">
        <v>10447.93</v>
      </c>
      <c r="G4" s="11"/>
      <c r="J4">
        <v>134.15501765198076</v>
      </c>
      <c r="K4" s="11">
        <v>127.58</v>
      </c>
      <c r="N4">
        <v>137.38</v>
      </c>
      <c r="O4">
        <v>1</v>
      </c>
      <c r="Q4">
        <v>140.6</v>
      </c>
      <c r="R4">
        <v>1</v>
      </c>
    </row>
    <row r="5" spans="1:20" x14ac:dyDescent="0.25">
      <c r="A5" s="68">
        <v>40428</v>
      </c>
      <c r="B5" s="11">
        <v>125.95</v>
      </c>
      <c r="C5" s="11">
        <v>18.12</v>
      </c>
      <c r="D5" s="11">
        <v>20.58</v>
      </c>
      <c r="E5" s="11">
        <v>15.44</v>
      </c>
      <c r="F5" s="11">
        <v>10340.69</v>
      </c>
      <c r="G5" s="11"/>
      <c r="K5" s="11">
        <v>125.95</v>
      </c>
      <c r="O5">
        <v>2</v>
      </c>
      <c r="R5">
        <v>2</v>
      </c>
    </row>
    <row r="6" spans="1:20" x14ac:dyDescent="0.25">
      <c r="A6" s="68">
        <v>40429</v>
      </c>
      <c r="B6" s="11">
        <v>126.08</v>
      </c>
      <c r="C6" s="11">
        <v>17.899999999999999</v>
      </c>
      <c r="D6" s="11">
        <v>20.64</v>
      </c>
      <c r="E6" s="11">
        <v>15.7</v>
      </c>
      <c r="F6" s="11">
        <v>10387.01</v>
      </c>
      <c r="G6" s="11"/>
      <c r="K6" s="11">
        <v>126.08</v>
      </c>
      <c r="O6">
        <v>3</v>
      </c>
      <c r="R6">
        <v>3</v>
      </c>
    </row>
    <row r="7" spans="1:20" ht="29.25" customHeight="1" x14ac:dyDescent="0.25">
      <c r="A7" s="68">
        <v>40430</v>
      </c>
      <c r="B7" s="11">
        <v>126.36</v>
      </c>
      <c r="C7" s="11">
        <v>18</v>
      </c>
      <c r="D7" s="11">
        <v>20.61</v>
      </c>
      <c r="E7" s="11">
        <v>15.91</v>
      </c>
      <c r="F7" s="11">
        <v>10415.24</v>
      </c>
      <c r="G7" s="11"/>
      <c r="K7" s="11">
        <v>126.36</v>
      </c>
      <c r="O7">
        <v>4</v>
      </c>
      <c r="R7">
        <v>4</v>
      </c>
      <c r="T7" s="62"/>
    </row>
    <row r="8" spans="1:20" x14ac:dyDescent="0.25">
      <c r="A8" s="68">
        <v>40431</v>
      </c>
      <c r="B8" s="11">
        <v>127.99</v>
      </c>
      <c r="C8" s="11">
        <v>17.97</v>
      </c>
      <c r="D8" s="11">
        <v>20.62</v>
      </c>
      <c r="E8" s="11">
        <v>15.98</v>
      </c>
      <c r="F8" s="11">
        <v>10462.77</v>
      </c>
      <c r="G8" s="11"/>
      <c r="K8" s="11">
        <v>127.99</v>
      </c>
      <c r="L8" s="11">
        <v>1</v>
      </c>
      <c r="O8">
        <v>5</v>
      </c>
      <c r="R8">
        <v>5</v>
      </c>
    </row>
    <row r="9" spans="1:20" x14ac:dyDescent="0.25">
      <c r="A9" s="68">
        <v>40434</v>
      </c>
      <c r="B9" s="11">
        <v>129.61000000000001</v>
      </c>
      <c r="C9" s="11">
        <v>18.556999999999999</v>
      </c>
      <c r="D9" s="11">
        <v>21.26</v>
      </c>
      <c r="E9" s="11">
        <v>16.25</v>
      </c>
      <c r="F9" s="11">
        <v>10544.13</v>
      </c>
      <c r="G9" s="11"/>
      <c r="K9" s="11">
        <v>129.61000000000001</v>
      </c>
      <c r="L9">
        <v>2</v>
      </c>
      <c r="O9">
        <v>6</v>
      </c>
      <c r="R9">
        <v>6</v>
      </c>
    </row>
    <row r="10" spans="1:20" x14ac:dyDescent="0.25">
      <c r="A10" s="68">
        <v>40435</v>
      </c>
      <c r="B10" s="11">
        <v>128.85</v>
      </c>
      <c r="C10" s="11">
        <v>18.739999999999998</v>
      </c>
      <c r="D10" s="11">
        <v>21.45</v>
      </c>
      <c r="E10" s="11">
        <v>16.16</v>
      </c>
      <c r="F10" s="11">
        <v>10526.49</v>
      </c>
      <c r="G10" s="11"/>
      <c r="K10" s="11">
        <v>128.85</v>
      </c>
      <c r="L10" s="11">
        <v>3</v>
      </c>
      <c r="O10">
        <v>7</v>
      </c>
      <c r="R10">
        <v>7</v>
      </c>
    </row>
    <row r="11" spans="1:20" x14ac:dyDescent="0.25">
      <c r="A11" s="68">
        <v>40436</v>
      </c>
      <c r="B11" s="11">
        <v>129.43</v>
      </c>
      <c r="C11" s="11">
        <v>18.72</v>
      </c>
      <c r="D11" s="11">
        <v>21.59</v>
      </c>
      <c r="E11" s="11">
        <v>16.34</v>
      </c>
      <c r="F11" s="11">
        <v>10572.73</v>
      </c>
      <c r="G11" s="11"/>
      <c r="K11" s="11">
        <v>129.43</v>
      </c>
      <c r="L11">
        <v>4</v>
      </c>
      <c r="O11">
        <v>8</v>
      </c>
      <c r="R11">
        <v>8</v>
      </c>
    </row>
    <row r="12" spans="1:20" x14ac:dyDescent="0.25">
      <c r="A12" s="68">
        <v>40437</v>
      </c>
      <c r="B12" s="11">
        <v>129.66999999999999</v>
      </c>
      <c r="C12" s="11">
        <v>18.97</v>
      </c>
      <c r="D12" s="11">
        <v>21.93</v>
      </c>
      <c r="E12" s="11">
        <v>16.23</v>
      </c>
      <c r="F12" s="11">
        <v>10594.83</v>
      </c>
      <c r="G12" s="11"/>
      <c r="K12" s="11">
        <v>129.66999999999999</v>
      </c>
      <c r="L12" s="11">
        <v>5</v>
      </c>
      <c r="O12">
        <v>9</v>
      </c>
      <c r="R12">
        <v>9</v>
      </c>
      <c r="T12" s="73" t="s">
        <v>139</v>
      </c>
    </row>
    <row r="13" spans="1:20" x14ac:dyDescent="0.25">
      <c r="A13" s="68">
        <v>40438</v>
      </c>
      <c r="B13" s="11">
        <v>130.19</v>
      </c>
      <c r="C13" s="11">
        <v>18.809999999999999</v>
      </c>
      <c r="D13" s="11">
        <v>21.863</v>
      </c>
      <c r="E13" s="11">
        <v>16.29</v>
      </c>
      <c r="F13" s="11">
        <v>10607.85</v>
      </c>
      <c r="G13" s="11"/>
      <c r="K13" s="11">
        <v>130.19</v>
      </c>
      <c r="L13">
        <v>6</v>
      </c>
      <c r="O13">
        <v>10</v>
      </c>
      <c r="R13">
        <v>10</v>
      </c>
      <c r="T13" t="s">
        <v>149</v>
      </c>
    </row>
    <row r="14" spans="1:20" x14ac:dyDescent="0.25">
      <c r="A14" s="68">
        <v>40441</v>
      </c>
      <c r="B14" s="11">
        <v>131.79</v>
      </c>
      <c r="C14" s="11">
        <v>18.93</v>
      </c>
      <c r="D14" s="11">
        <v>21.75</v>
      </c>
      <c r="E14" s="11">
        <v>16.55</v>
      </c>
      <c r="F14" s="11">
        <v>10753.62</v>
      </c>
      <c r="G14" s="11"/>
      <c r="K14" s="11">
        <v>131.79</v>
      </c>
      <c r="L14" s="11">
        <v>7</v>
      </c>
      <c r="O14">
        <v>11</v>
      </c>
      <c r="R14">
        <v>11</v>
      </c>
      <c r="T14" t="s">
        <v>146</v>
      </c>
    </row>
    <row r="15" spans="1:20" x14ac:dyDescent="0.25">
      <c r="A15" s="68">
        <v>40442</v>
      </c>
      <c r="B15" s="11">
        <v>131.97999999999999</v>
      </c>
      <c r="C15" s="11">
        <v>19.14</v>
      </c>
      <c r="D15" s="11">
        <v>21.64</v>
      </c>
      <c r="E15" s="11">
        <v>16.52</v>
      </c>
      <c r="F15" s="11">
        <v>10761.03</v>
      </c>
      <c r="G15" s="11"/>
      <c r="K15" s="11">
        <v>131.97999999999999</v>
      </c>
      <c r="L15">
        <v>8</v>
      </c>
      <c r="O15">
        <v>12</v>
      </c>
      <c r="R15">
        <v>12</v>
      </c>
      <c r="T15" t="s">
        <v>156</v>
      </c>
    </row>
    <row r="16" spans="1:20" x14ac:dyDescent="0.25">
      <c r="A16" s="68">
        <v>40443</v>
      </c>
      <c r="B16" s="11">
        <v>132.57</v>
      </c>
      <c r="C16" s="11">
        <v>19.010000000000002</v>
      </c>
      <c r="D16" s="11">
        <v>21.67</v>
      </c>
      <c r="E16" s="11">
        <v>16.5</v>
      </c>
      <c r="F16" s="11">
        <v>10739.31</v>
      </c>
      <c r="G16" s="11"/>
      <c r="K16" s="11">
        <v>132.57</v>
      </c>
      <c r="L16" s="11">
        <v>9</v>
      </c>
      <c r="O16">
        <v>13</v>
      </c>
      <c r="R16">
        <v>13</v>
      </c>
      <c r="T16" t="s">
        <v>157</v>
      </c>
    </row>
    <row r="17" spans="1:20" x14ac:dyDescent="0.25">
      <c r="A17" s="68">
        <v>40444</v>
      </c>
      <c r="B17" s="11">
        <v>131.66999999999999</v>
      </c>
      <c r="C17" s="11">
        <v>18.98</v>
      </c>
      <c r="D17" s="11">
        <v>21.53</v>
      </c>
      <c r="E17" s="11">
        <v>16.14</v>
      </c>
      <c r="F17" s="11">
        <v>10662.42</v>
      </c>
      <c r="G17" s="11"/>
      <c r="K17" s="11">
        <v>131.66999999999999</v>
      </c>
      <c r="L17">
        <v>10</v>
      </c>
      <c r="O17">
        <v>14</v>
      </c>
      <c r="R17">
        <v>14</v>
      </c>
    </row>
    <row r="18" spans="1:20" x14ac:dyDescent="0.25">
      <c r="A18" s="68">
        <v>40445</v>
      </c>
      <c r="B18" s="11">
        <v>134.11000000000001</v>
      </c>
      <c r="C18" s="11">
        <v>19.422999999999998</v>
      </c>
      <c r="D18" s="11">
        <v>22.09</v>
      </c>
      <c r="E18" s="11">
        <v>16.66</v>
      </c>
      <c r="F18" s="11">
        <v>10860.26</v>
      </c>
      <c r="G18" s="11"/>
      <c r="K18" s="11">
        <v>134.11000000000001</v>
      </c>
      <c r="L18" s="11">
        <v>11</v>
      </c>
      <c r="O18">
        <v>15</v>
      </c>
      <c r="R18">
        <v>15</v>
      </c>
    </row>
    <row r="19" spans="1:20" x14ac:dyDescent="0.25">
      <c r="A19" s="68">
        <v>40448</v>
      </c>
      <c r="B19" s="11">
        <v>134.65</v>
      </c>
      <c r="C19" s="11">
        <v>19.234999999999999</v>
      </c>
      <c r="D19" s="11">
        <v>22.11</v>
      </c>
      <c r="E19" s="11">
        <v>16.43</v>
      </c>
      <c r="F19" s="11">
        <v>10812.04</v>
      </c>
      <c r="G19" s="11"/>
      <c r="K19" s="11">
        <v>134.65</v>
      </c>
      <c r="O19">
        <v>16</v>
      </c>
      <c r="R19">
        <v>16</v>
      </c>
      <c r="T19" t="s">
        <v>148</v>
      </c>
    </row>
    <row r="20" spans="1:20" x14ac:dyDescent="0.25">
      <c r="A20" s="68">
        <v>40449</v>
      </c>
      <c r="B20" s="11">
        <v>134.88999999999999</v>
      </c>
      <c r="C20" s="11">
        <v>19.504999999999999</v>
      </c>
      <c r="D20" s="11">
        <v>21.863</v>
      </c>
      <c r="E20" s="11">
        <v>16.440000000000001</v>
      </c>
      <c r="F20" s="11">
        <v>10858.14</v>
      </c>
      <c r="G20" s="11"/>
      <c r="K20" s="11">
        <v>134.88999999999999</v>
      </c>
      <c r="O20">
        <v>17</v>
      </c>
      <c r="R20">
        <v>17</v>
      </c>
      <c r="T20" t="s">
        <v>147</v>
      </c>
    </row>
    <row r="21" spans="1:20" x14ac:dyDescent="0.25">
      <c r="A21" s="68">
        <v>40450</v>
      </c>
      <c r="B21" s="11">
        <v>135.47999999999999</v>
      </c>
      <c r="C21" s="11">
        <v>19.239999999999998</v>
      </c>
      <c r="D21" s="11">
        <v>21.87</v>
      </c>
      <c r="E21" s="11">
        <v>16.36</v>
      </c>
      <c r="F21" s="11">
        <v>10835.28</v>
      </c>
      <c r="G21" s="11"/>
      <c r="K21" s="11">
        <v>135.47999999999999</v>
      </c>
      <c r="O21">
        <v>18</v>
      </c>
      <c r="R21">
        <v>18</v>
      </c>
      <c r="T21" t="s">
        <v>158</v>
      </c>
    </row>
    <row r="22" spans="1:20" x14ac:dyDescent="0.25">
      <c r="A22" s="68">
        <v>40451</v>
      </c>
      <c r="B22" s="11">
        <v>134.13999999999999</v>
      </c>
      <c r="C22" s="11">
        <v>19.2</v>
      </c>
      <c r="D22" s="11">
        <v>21.9</v>
      </c>
      <c r="E22" s="11">
        <v>16.25</v>
      </c>
      <c r="F22" s="11">
        <v>10788.05</v>
      </c>
      <c r="G22" s="11"/>
      <c r="K22" s="11">
        <v>134.13999999999999</v>
      </c>
      <c r="L22">
        <v>12</v>
      </c>
      <c r="O22">
        <v>19</v>
      </c>
      <c r="R22">
        <v>19</v>
      </c>
      <c r="T22" t="s">
        <v>160</v>
      </c>
    </row>
    <row r="23" spans="1:20" x14ac:dyDescent="0.25">
      <c r="A23" s="68">
        <v>40452</v>
      </c>
      <c r="B23" s="11">
        <v>135.63999999999999</v>
      </c>
      <c r="C23" s="11">
        <v>19.32</v>
      </c>
      <c r="D23" s="11">
        <v>21.91</v>
      </c>
      <c r="E23" s="11">
        <v>16.36</v>
      </c>
      <c r="F23" s="11">
        <v>10829.68</v>
      </c>
      <c r="G23" s="11"/>
      <c r="K23" s="11">
        <v>135.63999999999999</v>
      </c>
      <c r="O23">
        <v>20</v>
      </c>
      <c r="R23">
        <v>20</v>
      </c>
    </row>
    <row r="24" spans="1:20" x14ac:dyDescent="0.25">
      <c r="G24" s="11"/>
      <c r="T24" t="s">
        <v>151</v>
      </c>
    </row>
    <row r="25" spans="1:20" x14ac:dyDescent="0.25">
      <c r="A25" t="s">
        <v>145</v>
      </c>
      <c r="B25">
        <f>AVERAGE(B4:B23)</f>
        <v>130.9315</v>
      </c>
      <c r="C25">
        <f>AVERAGE(C4:C23)</f>
        <v>18.809999999999999</v>
      </c>
      <c r="D25">
        <f>AVERAGE(D4:D23)</f>
        <v>21.495799999999999</v>
      </c>
      <c r="E25">
        <f>AVERAGE(E4:E23)</f>
        <v>16.1951</v>
      </c>
      <c r="F25">
        <f>AVERAGE(F4:F23)</f>
        <v>10639.975000000002</v>
      </c>
      <c r="G25" s="11"/>
      <c r="K25">
        <f>COUNT(K4:K23)</f>
        <v>20</v>
      </c>
      <c r="L25" s="72">
        <f>(L22/K25)*100</f>
        <v>60</v>
      </c>
      <c r="O25" s="72">
        <f>K25/O23*100</f>
        <v>100</v>
      </c>
      <c r="R25" s="72">
        <f>K25/R23*100</f>
        <v>100</v>
      </c>
      <c r="T25" t="s">
        <v>147</v>
      </c>
    </row>
    <row r="26" spans="1:20" x14ac:dyDescent="0.25">
      <c r="A26" s="11" t="s">
        <v>144</v>
      </c>
      <c r="B26" s="11">
        <f>_xlfn.STDEV.S(B4:B23)</f>
        <v>3.2235176519807616</v>
      </c>
      <c r="C26" s="11">
        <f>_xlfn.STDEV.S(C4:C23)</f>
        <v>0.49955917409357276</v>
      </c>
      <c r="D26" s="11">
        <f>_xlfn.STDEV.S(D4:D23)</f>
        <v>0.52201457934873008</v>
      </c>
      <c r="E26" s="11">
        <f>_xlfn.STDEV.S(E4:E23)</f>
        <v>0.35089988075773065</v>
      </c>
      <c r="F26" s="11">
        <f>_xlfn.STDEV.S(F4:F23)</f>
        <v>171.94481524452459</v>
      </c>
      <c r="T26" t="s">
        <v>161</v>
      </c>
    </row>
    <row r="27" spans="1:20" x14ac:dyDescent="0.25">
      <c r="T27" t="s">
        <v>159</v>
      </c>
    </row>
    <row r="28" spans="1:20" x14ac:dyDescent="0.25">
      <c r="B28" s="71">
        <f>ROUND(B25-B26,2)</f>
        <v>127.71</v>
      </c>
      <c r="C28" s="71">
        <f>ROUND(C25-C26,2)</f>
        <v>18.309999999999999</v>
      </c>
      <c r="D28" s="71">
        <f>ROUND(D25-D26,2)</f>
        <v>20.97</v>
      </c>
      <c r="E28" s="71">
        <f>ROUND(E25-E26,2)</f>
        <v>15.84</v>
      </c>
      <c r="F28" s="71">
        <f>ROUND(F25-F26,2)</f>
        <v>10468.030000000001</v>
      </c>
    </row>
    <row r="29" spans="1:20" x14ac:dyDescent="0.25">
      <c r="B29">
        <f>ROUND(B25+B26,2)</f>
        <v>134.16</v>
      </c>
      <c r="C29">
        <f>ROUND(C25+C26,2)</f>
        <v>19.309999999999999</v>
      </c>
      <c r="D29">
        <f>ROUND(D25+D26,2)</f>
        <v>22.02</v>
      </c>
      <c r="E29">
        <f>ROUND(E25+E26,2)</f>
        <v>16.55</v>
      </c>
      <c r="F29">
        <f>ROUND(F25+F26,2)</f>
        <v>10811.92</v>
      </c>
    </row>
    <row r="31" spans="1:20" x14ac:dyDescent="0.25">
      <c r="B31">
        <f>ROUND(B25-(2*B26),2)</f>
        <v>124.48</v>
      </c>
      <c r="C31">
        <f>ROUND(C25-(2*C26),2)</f>
        <v>17.809999999999999</v>
      </c>
      <c r="D31">
        <f>ROUND(D25-(2*D26),2)</f>
        <v>20.45</v>
      </c>
      <c r="E31">
        <f>ROUND(E25-(2*E26),2)</f>
        <v>15.49</v>
      </c>
      <c r="F31">
        <f>ROUND(F25-(2*F26),2)</f>
        <v>10296.09</v>
      </c>
      <c r="J31">
        <v>18.309999999999999</v>
      </c>
      <c r="K31" s="13" t="s">
        <v>140</v>
      </c>
      <c r="N31">
        <v>17.809999999999999</v>
      </c>
      <c r="Q31">
        <v>17.309999999999999</v>
      </c>
    </row>
    <row r="32" spans="1:20" x14ac:dyDescent="0.25">
      <c r="B32">
        <f>ROUND(B25+(2*B26),2)</f>
        <v>137.38</v>
      </c>
      <c r="C32">
        <f>ROUND(C25+(2*C26),2)</f>
        <v>19.809999999999999</v>
      </c>
      <c r="D32">
        <f>ROUND(D25+(2*D26),2)</f>
        <v>22.54</v>
      </c>
      <c r="E32">
        <f>ROUND(E25+(2*E26),2)</f>
        <v>16.899999999999999</v>
      </c>
      <c r="F32">
        <f>ROUND(F25+(2*F26),2)</f>
        <v>10983.86</v>
      </c>
      <c r="J32">
        <v>19.309999999999999</v>
      </c>
      <c r="K32" s="11">
        <v>18.43</v>
      </c>
      <c r="L32">
        <v>1</v>
      </c>
      <c r="N32">
        <v>19.809999999999999</v>
      </c>
      <c r="O32">
        <v>1</v>
      </c>
      <c r="Q32">
        <v>20.309999999999999</v>
      </c>
      <c r="R32">
        <v>1</v>
      </c>
    </row>
    <row r="33" spans="2:20" x14ac:dyDescent="0.25">
      <c r="K33" s="11">
        <v>18.12</v>
      </c>
      <c r="O33">
        <v>2</v>
      </c>
      <c r="R33">
        <v>2</v>
      </c>
      <c r="T33" s="73" t="s">
        <v>140</v>
      </c>
    </row>
    <row r="34" spans="2:20" x14ac:dyDescent="0.25">
      <c r="B34">
        <f>ROUND(B25-(3*B26),2)</f>
        <v>121.26</v>
      </c>
      <c r="C34">
        <f>ROUND(C25-(3*C26),2)</f>
        <v>17.309999999999999</v>
      </c>
      <c r="D34">
        <f>ROUND(D25-(3*D26),2)</f>
        <v>19.93</v>
      </c>
      <c r="E34">
        <f>ROUND(E25-(3*E26),2)</f>
        <v>15.14</v>
      </c>
      <c r="F34">
        <f>ROUND(F25-(3*F26),2)</f>
        <v>10124.14</v>
      </c>
      <c r="K34" s="11">
        <v>17.899999999999999</v>
      </c>
      <c r="O34">
        <v>3</v>
      </c>
      <c r="R34">
        <v>3</v>
      </c>
      <c r="T34" t="s">
        <v>149</v>
      </c>
    </row>
    <row r="35" spans="2:20" x14ac:dyDescent="0.25">
      <c r="B35">
        <f>ROUND(B25+(3*B26),2)</f>
        <v>140.6</v>
      </c>
      <c r="C35">
        <f>ROUND(C25+(3*C26),2)</f>
        <v>20.309999999999999</v>
      </c>
      <c r="D35">
        <f>ROUND(D25+(3*D26),2)</f>
        <v>23.06</v>
      </c>
      <c r="E35">
        <f>ROUND(E25+(3*E26),2)</f>
        <v>17.25</v>
      </c>
      <c r="F35">
        <f>ROUND(F25+(3*F26),2)</f>
        <v>11155.81</v>
      </c>
      <c r="K35" s="11">
        <v>18</v>
      </c>
      <c r="O35">
        <v>4</v>
      </c>
      <c r="R35">
        <v>4</v>
      </c>
      <c r="T35" t="s">
        <v>150</v>
      </c>
    </row>
    <row r="36" spans="2:20" x14ac:dyDescent="0.25">
      <c r="K36" s="11">
        <v>17.97</v>
      </c>
      <c r="L36" s="11"/>
      <c r="O36">
        <v>5</v>
      </c>
      <c r="R36">
        <v>5</v>
      </c>
      <c r="T36" t="s">
        <v>156</v>
      </c>
    </row>
    <row r="37" spans="2:20" x14ac:dyDescent="0.25">
      <c r="K37" s="11">
        <v>18.556999999999999</v>
      </c>
      <c r="L37">
        <v>2</v>
      </c>
      <c r="O37">
        <v>6</v>
      </c>
      <c r="R37">
        <v>6</v>
      </c>
      <c r="T37" t="s">
        <v>157</v>
      </c>
    </row>
    <row r="38" spans="2:20" x14ac:dyDescent="0.25">
      <c r="K38" s="11">
        <v>18.739999999999998</v>
      </c>
      <c r="L38" s="11">
        <v>3</v>
      </c>
      <c r="O38">
        <v>7</v>
      </c>
      <c r="R38">
        <v>7</v>
      </c>
    </row>
    <row r="39" spans="2:20" x14ac:dyDescent="0.25">
      <c r="K39" s="11">
        <v>18.72</v>
      </c>
      <c r="L39">
        <v>4</v>
      </c>
      <c r="O39">
        <v>8</v>
      </c>
      <c r="R39">
        <v>8</v>
      </c>
    </row>
    <row r="40" spans="2:20" x14ac:dyDescent="0.25">
      <c r="K40" s="11">
        <v>18.97</v>
      </c>
      <c r="L40" s="11">
        <v>5</v>
      </c>
      <c r="O40">
        <v>9</v>
      </c>
      <c r="R40">
        <v>9</v>
      </c>
      <c r="T40" t="s">
        <v>148</v>
      </c>
    </row>
    <row r="41" spans="2:20" x14ac:dyDescent="0.25">
      <c r="K41" s="11">
        <v>18.809999999999999</v>
      </c>
      <c r="L41">
        <v>6</v>
      </c>
      <c r="O41">
        <v>10</v>
      </c>
      <c r="R41">
        <v>10</v>
      </c>
      <c r="T41" t="s">
        <v>147</v>
      </c>
    </row>
    <row r="42" spans="2:20" x14ac:dyDescent="0.25">
      <c r="K42" s="11">
        <v>18.93</v>
      </c>
      <c r="L42" s="11">
        <v>7</v>
      </c>
      <c r="O42">
        <v>11</v>
      </c>
      <c r="R42">
        <v>11</v>
      </c>
      <c r="T42" t="s">
        <v>158</v>
      </c>
    </row>
    <row r="43" spans="2:20" x14ac:dyDescent="0.25">
      <c r="K43" s="11">
        <v>19.14</v>
      </c>
      <c r="L43">
        <v>8</v>
      </c>
      <c r="O43">
        <v>12</v>
      </c>
      <c r="R43">
        <v>12</v>
      </c>
      <c r="T43" t="s">
        <v>160</v>
      </c>
    </row>
    <row r="44" spans="2:20" x14ac:dyDescent="0.25">
      <c r="K44" s="11">
        <v>19.010000000000002</v>
      </c>
      <c r="L44" s="11">
        <v>9</v>
      </c>
      <c r="O44">
        <v>13</v>
      </c>
      <c r="R44">
        <v>13</v>
      </c>
    </row>
    <row r="45" spans="2:20" x14ac:dyDescent="0.25">
      <c r="K45" s="11">
        <v>18.98</v>
      </c>
      <c r="L45">
        <v>10</v>
      </c>
      <c r="O45">
        <v>14</v>
      </c>
      <c r="R45">
        <v>14</v>
      </c>
      <c r="T45" t="s">
        <v>151</v>
      </c>
    </row>
    <row r="46" spans="2:20" x14ac:dyDescent="0.25">
      <c r="K46" s="11">
        <v>19.422999999999998</v>
      </c>
      <c r="L46" s="11"/>
      <c r="O46">
        <v>15</v>
      </c>
      <c r="R46">
        <v>15</v>
      </c>
      <c r="T46" t="s">
        <v>147</v>
      </c>
    </row>
    <row r="47" spans="2:20" x14ac:dyDescent="0.25">
      <c r="K47" s="11">
        <v>19.234999999999999</v>
      </c>
      <c r="L47">
        <v>11</v>
      </c>
      <c r="O47">
        <v>16</v>
      </c>
      <c r="R47">
        <v>16</v>
      </c>
      <c r="T47" t="s">
        <v>161</v>
      </c>
    </row>
    <row r="48" spans="2:20" x14ac:dyDescent="0.25">
      <c r="K48" s="11">
        <v>19.504999999999999</v>
      </c>
      <c r="O48">
        <v>17</v>
      </c>
      <c r="R48">
        <v>17</v>
      </c>
      <c r="T48" t="s">
        <v>159</v>
      </c>
    </row>
    <row r="49" spans="10:20" x14ac:dyDescent="0.25">
      <c r="K49" s="11">
        <v>19.239999999999998</v>
      </c>
      <c r="L49">
        <v>12</v>
      </c>
      <c r="O49">
        <v>18</v>
      </c>
      <c r="R49">
        <v>18</v>
      </c>
    </row>
    <row r="50" spans="10:20" x14ac:dyDescent="0.25">
      <c r="K50" s="11">
        <v>19.2</v>
      </c>
      <c r="L50">
        <v>13</v>
      </c>
      <c r="O50">
        <v>19</v>
      </c>
      <c r="R50">
        <v>19</v>
      </c>
    </row>
    <row r="51" spans="10:20" x14ac:dyDescent="0.25">
      <c r="K51" s="11">
        <v>19.32</v>
      </c>
      <c r="O51">
        <v>20</v>
      </c>
      <c r="R51">
        <v>20</v>
      </c>
    </row>
    <row r="53" spans="10:20" x14ac:dyDescent="0.25">
      <c r="K53">
        <f>COUNT(K32:K51)</f>
        <v>20</v>
      </c>
      <c r="L53" s="72">
        <f>(L50/K53)*100</f>
        <v>65</v>
      </c>
      <c r="O53" s="72">
        <f>K53/O51*100</f>
        <v>100</v>
      </c>
      <c r="R53" s="72">
        <f>K53/R51*100</f>
        <v>100</v>
      </c>
    </row>
    <row r="56" spans="10:20" x14ac:dyDescent="0.25">
      <c r="J56">
        <v>20.97</v>
      </c>
      <c r="K56" s="13" t="s">
        <v>141</v>
      </c>
      <c r="N56">
        <v>20.45</v>
      </c>
      <c r="Q56">
        <v>19.93</v>
      </c>
    </row>
    <row r="57" spans="10:20" x14ac:dyDescent="0.25">
      <c r="J57">
        <v>22.02</v>
      </c>
      <c r="K57" s="11">
        <v>21.04</v>
      </c>
      <c r="L57">
        <v>1</v>
      </c>
      <c r="N57">
        <v>22.54</v>
      </c>
      <c r="O57">
        <v>1</v>
      </c>
      <c r="Q57">
        <v>23.06</v>
      </c>
      <c r="R57">
        <v>1</v>
      </c>
    </row>
    <row r="58" spans="10:20" x14ac:dyDescent="0.25">
      <c r="K58" s="11">
        <v>20.58</v>
      </c>
      <c r="O58">
        <v>2</v>
      </c>
      <c r="R58">
        <v>2</v>
      </c>
    </row>
    <row r="59" spans="10:20" x14ac:dyDescent="0.25">
      <c r="K59" s="11">
        <v>20.64</v>
      </c>
      <c r="O59">
        <v>3</v>
      </c>
      <c r="R59">
        <v>3</v>
      </c>
    </row>
    <row r="60" spans="10:20" x14ac:dyDescent="0.25">
      <c r="K60" s="11">
        <v>20.61</v>
      </c>
      <c r="O60">
        <v>4</v>
      </c>
      <c r="R60">
        <v>4</v>
      </c>
    </row>
    <row r="61" spans="10:20" x14ac:dyDescent="0.25">
      <c r="K61" s="11">
        <v>20.62</v>
      </c>
      <c r="L61" s="11"/>
      <c r="O61">
        <v>5</v>
      </c>
      <c r="R61">
        <v>5</v>
      </c>
    </row>
    <row r="62" spans="10:20" x14ac:dyDescent="0.25">
      <c r="K62" s="11">
        <v>21.26</v>
      </c>
      <c r="L62">
        <v>2</v>
      </c>
      <c r="O62">
        <v>6</v>
      </c>
      <c r="R62">
        <v>6</v>
      </c>
      <c r="T62" s="73" t="s">
        <v>141</v>
      </c>
    </row>
    <row r="63" spans="10:20" x14ac:dyDescent="0.25">
      <c r="K63" s="11">
        <v>21.45</v>
      </c>
      <c r="L63" s="11">
        <v>3</v>
      </c>
      <c r="O63">
        <v>7</v>
      </c>
      <c r="R63">
        <v>7</v>
      </c>
      <c r="T63" t="s">
        <v>149</v>
      </c>
    </row>
    <row r="64" spans="10:20" x14ac:dyDescent="0.25">
      <c r="K64" s="11">
        <v>21.59</v>
      </c>
      <c r="L64">
        <v>4</v>
      </c>
      <c r="O64">
        <v>8</v>
      </c>
      <c r="R64">
        <v>8</v>
      </c>
      <c r="T64" t="s">
        <v>152</v>
      </c>
    </row>
    <row r="65" spans="10:20" x14ac:dyDescent="0.25">
      <c r="K65" s="11">
        <v>21.93</v>
      </c>
      <c r="L65" s="11">
        <v>5</v>
      </c>
      <c r="O65">
        <v>9</v>
      </c>
      <c r="R65">
        <v>9</v>
      </c>
      <c r="T65" t="s">
        <v>156</v>
      </c>
    </row>
    <row r="66" spans="10:20" x14ac:dyDescent="0.25">
      <c r="K66" s="11">
        <v>21.863</v>
      </c>
      <c r="L66">
        <v>6</v>
      </c>
      <c r="O66">
        <v>10</v>
      </c>
      <c r="R66">
        <v>10</v>
      </c>
      <c r="T66" t="s">
        <v>157</v>
      </c>
    </row>
    <row r="67" spans="10:20" x14ac:dyDescent="0.25">
      <c r="K67" s="11">
        <v>21.75</v>
      </c>
      <c r="L67" s="11">
        <v>7</v>
      </c>
      <c r="O67">
        <v>11</v>
      </c>
      <c r="R67">
        <v>11</v>
      </c>
    </row>
    <row r="68" spans="10:20" x14ac:dyDescent="0.25">
      <c r="K68" s="11">
        <v>21.64</v>
      </c>
      <c r="L68">
        <v>8</v>
      </c>
      <c r="O68">
        <v>12</v>
      </c>
      <c r="R68">
        <v>12</v>
      </c>
    </row>
    <row r="69" spans="10:20" x14ac:dyDescent="0.25">
      <c r="K69" s="11">
        <v>21.67</v>
      </c>
      <c r="L69" s="11">
        <v>9</v>
      </c>
      <c r="O69">
        <v>13</v>
      </c>
      <c r="R69">
        <v>13</v>
      </c>
      <c r="T69" t="s">
        <v>148</v>
      </c>
    </row>
    <row r="70" spans="10:20" x14ac:dyDescent="0.25">
      <c r="K70" s="11">
        <v>21.53</v>
      </c>
      <c r="L70">
        <v>10</v>
      </c>
      <c r="O70">
        <v>14</v>
      </c>
      <c r="R70">
        <v>14</v>
      </c>
      <c r="T70" t="s">
        <v>147</v>
      </c>
    </row>
    <row r="71" spans="10:20" x14ac:dyDescent="0.25">
      <c r="K71" s="11">
        <v>22.09</v>
      </c>
      <c r="L71" s="11"/>
      <c r="O71">
        <v>15</v>
      </c>
      <c r="R71">
        <v>15</v>
      </c>
      <c r="T71" t="s">
        <v>158</v>
      </c>
    </row>
    <row r="72" spans="10:20" x14ac:dyDescent="0.25">
      <c r="K72" s="11">
        <v>22.11</v>
      </c>
      <c r="O72">
        <v>16</v>
      </c>
      <c r="R72">
        <v>16</v>
      </c>
      <c r="T72" t="s">
        <v>160</v>
      </c>
    </row>
    <row r="73" spans="10:20" x14ac:dyDescent="0.25">
      <c r="K73" s="11">
        <v>21.863</v>
      </c>
      <c r="L73" s="11">
        <v>11</v>
      </c>
      <c r="O73">
        <v>17</v>
      </c>
      <c r="R73">
        <v>17</v>
      </c>
    </row>
    <row r="74" spans="10:20" x14ac:dyDescent="0.25">
      <c r="K74" s="11">
        <v>21.87</v>
      </c>
      <c r="L74">
        <v>12</v>
      </c>
      <c r="O74">
        <v>18</v>
      </c>
      <c r="R74">
        <v>18</v>
      </c>
      <c r="T74" t="s">
        <v>151</v>
      </c>
    </row>
    <row r="75" spans="10:20" x14ac:dyDescent="0.25">
      <c r="K75" s="11">
        <v>21.9</v>
      </c>
      <c r="L75">
        <v>13</v>
      </c>
      <c r="O75">
        <v>19</v>
      </c>
      <c r="R75">
        <v>19</v>
      </c>
      <c r="T75" t="s">
        <v>147</v>
      </c>
    </row>
    <row r="76" spans="10:20" x14ac:dyDescent="0.25">
      <c r="K76" s="11">
        <v>21.91</v>
      </c>
      <c r="L76">
        <v>14</v>
      </c>
      <c r="O76">
        <v>20</v>
      </c>
      <c r="R76">
        <v>20</v>
      </c>
      <c r="T76" t="s">
        <v>161</v>
      </c>
    </row>
    <row r="77" spans="10:20" x14ac:dyDescent="0.25">
      <c r="T77" t="s">
        <v>159</v>
      </c>
    </row>
    <row r="78" spans="10:20" x14ac:dyDescent="0.25">
      <c r="K78">
        <f>COUNT(K57:K76)</f>
        <v>20</v>
      </c>
      <c r="L78" s="72">
        <f>(L76/K78)*100</f>
        <v>70</v>
      </c>
      <c r="O78" s="72">
        <f>K78/O76*100</f>
        <v>100</v>
      </c>
      <c r="R78" s="72">
        <f>K78/R76*100</f>
        <v>100</v>
      </c>
    </row>
    <row r="80" spans="10:20" x14ac:dyDescent="0.25">
      <c r="J80" s="74"/>
      <c r="K80" s="74"/>
      <c r="L80" s="74"/>
      <c r="M80" s="74"/>
      <c r="N80" s="74"/>
      <c r="O80" s="74"/>
      <c r="P80" s="74"/>
      <c r="R80" s="74"/>
      <c r="S80" s="74"/>
    </row>
    <row r="81" spans="9:20" x14ac:dyDescent="0.25">
      <c r="I81" s="73"/>
      <c r="J81" s="74"/>
      <c r="K81" s="74"/>
      <c r="L81" s="74"/>
      <c r="M81" s="74"/>
      <c r="N81" s="74"/>
      <c r="O81" s="74"/>
      <c r="P81" s="74"/>
      <c r="Q81" s="74"/>
      <c r="R81" s="74"/>
      <c r="S81" s="74"/>
    </row>
    <row r="82" spans="9:20" x14ac:dyDescent="0.25">
      <c r="I82" s="73"/>
      <c r="J82" s="74">
        <v>15.84</v>
      </c>
      <c r="K82" s="13" t="s">
        <v>142</v>
      </c>
      <c r="L82" s="74"/>
      <c r="M82" s="74"/>
      <c r="N82" s="74">
        <v>15.49</v>
      </c>
      <c r="O82" s="74"/>
      <c r="P82" s="74"/>
      <c r="Q82" s="74">
        <v>15.14</v>
      </c>
      <c r="R82" s="74"/>
      <c r="S82" s="74"/>
    </row>
    <row r="83" spans="9:20" x14ac:dyDescent="0.25">
      <c r="I83" s="73"/>
      <c r="J83" s="74">
        <v>16.55</v>
      </c>
      <c r="K83" s="11">
        <v>15.391999999999999</v>
      </c>
      <c r="L83" s="74"/>
      <c r="M83" s="74"/>
      <c r="N83" s="74">
        <v>16.899999999999999</v>
      </c>
      <c r="O83" s="74"/>
      <c r="P83" s="74"/>
      <c r="Q83" s="74">
        <v>17.25</v>
      </c>
      <c r="R83" s="74">
        <v>1</v>
      </c>
      <c r="S83" s="74"/>
    </row>
    <row r="84" spans="9:20" x14ac:dyDescent="0.25">
      <c r="I84" s="73"/>
      <c r="J84" s="74"/>
      <c r="K84" s="11">
        <v>15.44</v>
      </c>
      <c r="L84" s="74"/>
      <c r="M84" s="74"/>
      <c r="N84" s="74"/>
      <c r="O84" s="74"/>
      <c r="P84" s="74"/>
      <c r="Q84" s="74"/>
      <c r="R84" s="74">
        <v>2</v>
      </c>
      <c r="S84" s="74"/>
    </row>
    <row r="85" spans="9:20" x14ac:dyDescent="0.25">
      <c r="I85" s="73"/>
      <c r="J85" s="74"/>
      <c r="K85" s="11">
        <v>15.7</v>
      </c>
      <c r="L85" s="74"/>
      <c r="M85" s="74"/>
      <c r="N85" s="74"/>
      <c r="O85" s="74">
        <v>1</v>
      </c>
      <c r="P85" s="74"/>
      <c r="Q85" s="74"/>
      <c r="R85" s="74">
        <v>3</v>
      </c>
      <c r="S85" s="74"/>
    </row>
    <row r="86" spans="9:20" x14ac:dyDescent="0.25">
      <c r="I86" s="73"/>
      <c r="J86" s="74"/>
      <c r="K86" s="11">
        <v>15.91</v>
      </c>
      <c r="L86" s="74">
        <v>1</v>
      </c>
      <c r="M86" s="74"/>
      <c r="N86" s="74"/>
      <c r="O86" s="74">
        <v>2</v>
      </c>
      <c r="P86" s="74"/>
      <c r="Q86" s="74"/>
      <c r="R86" s="74">
        <v>4</v>
      </c>
      <c r="S86" s="74"/>
    </row>
    <row r="87" spans="9:20" x14ac:dyDescent="0.25">
      <c r="I87" s="73"/>
      <c r="J87" s="74"/>
      <c r="K87" s="11">
        <v>15.98</v>
      </c>
      <c r="L87" s="11">
        <v>2</v>
      </c>
      <c r="M87" s="74"/>
      <c r="N87" s="74"/>
      <c r="O87" s="74">
        <v>3</v>
      </c>
      <c r="P87" s="74"/>
      <c r="Q87" s="74"/>
      <c r="R87" s="74">
        <v>5</v>
      </c>
      <c r="S87" s="74"/>
    </row>
    <row r="88" spans="9:20" x14ac:dyDescent="0.25">
      <c r="I88" s="73"/>
      <c r="J88" s="74"/>
      <c r="K88" s="11">
        <v>16.25</v>
      </c>
      <c r="L88" s="74">
        <v>3</v>
      </c>
      <c r="M88" s="74"/>
      <c r="N88" s="74"/>
      <c r="O88" s="74">
        <v>4</v>
      </c>
      <c r="P88" s="74"/>
      <c r="Q88" s="74"/>
      <c r="R88" s="74">
        <v>6</v>
      </c>
      <c r="S88" s="74"/>
    </row>
    <row r="89" spans="9:20" x14ac:dyDescent="0.25">
      <c r="I89" s="73"/>
      <c r="J89" s="74"/>
      <c r="K89" s="11">
        <v>16.16</v>
      </c>
      <c r="L89" s="74">
        <v>4</v>
      </c>
      <c r="M89" s="74"/>
      <c r="N89" s="74"/>
      <c r="O89" s="74">
        <v>5</v>
      </c>
      <c r="P89" s="74"/>
      <c r="Q89" s="74"/>
      <c r="R89" s="74">
        <v>7</v>
      </c>
      <c r="S89" s="74"/>
      <c r="T89" s="73" t="s">
        <v>142</v>
      </c>
    </row>
    <row r="90" spans="9:20" x14ac:dyDescent="0.25">
      <c r="I90" s="73"/>
      <c r="J90" s="74"/>
      <c r="K90" s="11">
        <v>16.34</v>
      </c>
      <c r="L90" s="11">
        <v>5</v>
      </c>
      <c r="M90" s="74"/>
      <c r="N90" s="74"/>
      <c r="O90" s="74">
        <v>6</v>
      </c>
      <c r="P90" s="74"/>
      <c r="Q90" s="74"/>
      <c r="R90" s="74">
        <v>8</v>
      </c>
      <c r="S90" s="74"/>
      <c r="T90" t="s">
        <v>149</v>
      </c>
    </row>
    <row r="91" spans="9:20" x14ac:dyDescent="0.25">
      <c r="I91" s="73"/>
      <c r="J91" s="74"/>
      <c r="K91" s="11">
        <v>16.23</v>
      </c>
      <c r="L91" s="74">
        <v>6</v>
      </c>
      <c r="M91" s="74"/>
      <c r="N91" s="74"/>
      <c r="O91" s="74">
        <v>7</v>
      </c>
      <c r="P91" s="74"/>
      <c r="Q91" s="74"/>
      <c r="R91" s="74">
        <v>9</v>
      </c>
      <c r="S91" s="74"/>
      <c r="T91" t="s">
        <v>153</v>
      </c>
    </row>
    <row r="92" spans="9:20" x14ac:dyDescent="0.25">
      <c r="I92" s="73"/>
      <c r="J92" s="74"/>
      <c r="K92" s="11">
        <v>16.29</v>
      </c>
      <c r="L92" s="74">
        <v>7</v>
      </c>
      <c r="M92" s="74"/>
      <c r="N92" s="74"/>
      <c r="O92" s="74">
        <v>8</v>
      </c>
      <c r="P92" s="74"/>
      <c r="Q92" s="74"/>
      <c r="R92" s="74">
        <v>10</v>
      </c>
      <c r="S92" s="74"/>
      <c r="T92" t="s">
        <v>156</v>
      </c>
    </row>
    <row r="93" spans="9:20" x14ac:dyDescent="0.25">
      <c r="I93" s="73"/>
      <c r="J93" s="74"/>
      <c r="K93" s="11">
        <v>16.55</v>
      </c>
      <c r="L93" s="11">
        <v>8</v>
      </c>
      <c r="M93" s="74"/>
      <c r="N93" s="74"/>
      <c r="O93" s="74">
        <v>9</v>
      </c>
      <c r="P93" s="74"/>
      <c r="Q93" s="74"/>
      <c r="R93" s="74">
        <v>11</v>
      </c>
      <c r="S93" s="74"/>
      <c r="T93" t="s">
        <v>157</v>
      </c>
    </row>
    <row r="94" spans="9:20" x14ac:dyDescent="0.25">
      <c r="I94" s="73"/>
      <c r="J94" s="74"/>
      <c r="K94" s="11">
        <v>16.52</v>
      </c>
      <c r="L94" s="74">
        <v>9</v>
      </c>
      <c r="M94" s="74"/>
      <c r="N94" s="74"/>
      <c r="O94" s="74">
        <v>10</v>
      </c>
      <c r="P94" s="74"/>
      <c r="Q94" s="74"/>
      <c r="R94" s="74">
        <v>12</v>
      </c>
      <c r="S94" s="74"/>
    </row>
    <row r="95" spans="9:20" x14ac:dyDescent="0.25">
      <c r="I95" s="73"/>
      <c r="J95" s="74"/>
      <c r="K95" s="11">
        <v>16.5</v>
      </c>
      <c r="L95" s="74">
        <v>10</v>
      </c>
      <c r="M95" s="74"/>
      <c r="N95" s="74"/>
      <c r="O95" s="74">
        <v>11</v>
      </c>
      <c r="P95" s="74"/>
      <c r="Q95" s="74"/>
      <c r="R95" s="74">
        <v>13</v>
      </c>
      <c r="S95" s="74"/>
    </row>
    <row r="96" spans="9:20" x14ac:dyDescent="0.25">
      <c r="I96" s="73"/>
      <c r="J96" s="74"/>
      <c r="K96" s="11">
        <v>16.14</v>
      </c>
      <c r="L96" s="11">
        <v>11</v>
      </c>
      <c r="M96" s="74"/>
      <c r="N96" s="74"/>
      <c r="O96" s="74">
        <v>12</v>
      </c>
      <c r="P96" s="74"/>
      <c r="Q96" s="74"/>
      <c r="R96" s="74">
        <v>14</v>
      </c>
      <c r="S96" s="74"/>
      <c r="T96" t="s">
        <v>148</v>
      </c>
    </row>
    <row r="97" spans="9:20" x14ac:dyDescent="0.25">
      <c r="I97" s="73"/>
      <c r="J97" s="74"/>
      <c r="K97" s="11">
        <v>16.66</v>
      </c>
      <c r="L97" s="11"/>
      <c r="M97" s="74"/>
      <c r="N97" s="74"/>
      <c r="O97" s="74">
        <v>13</v>
      </c>
      <c r="P97" s="74"/>
      <c r="Q97" s="74"/>
      <c r="R97" s="74">
        <v>15</v>
      </c>
      <c r="S97" s="74"/>
      <c r="T97" t="s">
        <v>154</v>
      </c>
    </row>
    <row r="98" spans="9:20" x14ac:dyDescent="0.25">
      <c r="I98" s="73"/>
      <c r="J98" s="74"/>
      <c r="K98" s="11">
        <v>16.43</v>
      </c>
      <c r="L98" s="74"/>
      <c r="M98" s="74"/>
      <c r="N98" s="74"/>
      <c r="O98" s="74">
        <v>14</v>
      </c>
      <c r="P98" s="74"/>
      <c r="Q98" s="74"/>
      <c r="R98" s="74">
        <v>16</v>
      </c>
      <c r="S98" s="74"/>
      <c r="T98" t="s">
        <v>158</v>
      </c>
    </row>
    <row r="99" spans="9:20" x14ac:dyDescent="0.25">
      <c r="I99" s="73"/>
      <c r="J99" s="74"/>
      <c r="K99" s="11">
        <v>16.440000000000001</v>
      </c>
      <c r="L99" s="11">
        <v>12</v>
      </c>
      <c r="M99" s="74"/>
      <c r="N99" s="74"/>
      <c r="O99" s="74">
        <v>15</v>
      </c>
      <c r="P99" s="74"/>
      <c r="Q99" s="74"/>
      <c r="R99" s="74">
        <v>17</v>
      </c>
      <c r="S99" s="74"/>
      <c r="T99" t="s">
        <v>160</v>
      </c>
    </row>
    <row r="100" spans="9:20" x14ac:dyDescent="0.25">
      <c r="I100" s="73"/>
      <c r="J100" s="74"/>
      <c r="K100" s="11">
        <v>16.36</v>
      </c>
      <c r="L100" s="74">
        <v>13</v>
      </c>
      <c r="M100" s="74"/>
      <c r="N100" s="74"/>
      <c r="O100" s="74">
        <v>16</v>
      </c>
      <c r="P100" s="74"/>
      <c r="Q100" s="74"/>
      <c r="R100" s="74">
        <v>18</v>
      </c>
      <c r="S100" s="74"/>
    </row>
    <row r="101" spans="9:20" x14ac:dyDescent="0.25">
      <c r="I101" s="73"/>
      <c r="J101" s="74"/>
      <c r="K101" s="11">
        <v>16.25</v>
      </c>
      <c r="L101" s="11">
        <v>14</v>
      </c>
      <c r="M101" s="74"/>
      <c r="N101" s="74"/>
      <c r="O101" s="74">
        <v>17</v>
      </c>
      <c r="P101" s="74"/>
      <c r="Q101" s="74"/>
      <c r="R101" s="74">
        <v>19</v>
      </c>
      <c r="S101" s="74"/>
      <c r="T101" t="s">
        <v>151</v>
      </c>
    </row>
    <row r="102" spans="9:20" x14ac:dyDescent="0.25">
      <c r="I102" s="73"/>
      <c r="J102" s="74"/>
      <c r="K102" s="11">
        <v>16.36</v>
      </c>
      <c r="L102" s="74">
        <v>15</v>
      </c>
      <c r="M102" s="74"/>
      <c r="N102" s="74"/>
      <c r="O102" s="74">
        <v>18</v>
      </c>
      <c r="P102" s="74"/>
      <c r="Q102" s="74"/>
      <c r="R102" s="74">
        <v>20</v>
      </c>
      <c r="S102" s="74"/>
      <c r="T102" t="s">
        <v>147</v>
      </c>
    </row>
    <row r="103" spans="9:20" x14ac:dyDescent="0.25">
      <c r="I103" s="73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t="s">
        <v>161</v>
      </c>
    </row>
    <row r="104" spans="9:20" x14ac:dyDescent="0.25">
      <c r="I104" s="73"/>
      <c r="J104" s="74"/>
      <c r="K104" s="74">
        <f>COUNT(K83:K102)</f>
        <v>20</v>
      </c>
      <c r="L104" s="75">
        <f>(L102/K104)*100</f>
        <v>75</v>
      </c>
      <c r="M104" s="74"/>
      <c r="N104" s="74"/>
      <c r="O104" s="75">
        <f>O102/K104*100</f>
        <v>90</v>
      </c>
      <c r="P104" s="74"/>
      <c r="Q104" s="74"/>
      <c r="R104" s="75">
        <f>K104/R102*100</f>
        <v>100</v>
      </c>
      <c r="S104" s="74"/>
      <c r="T104" t="s">
        <v>159</v>
      </c>
    </row>
    <row r="105" spans="9:20" x14ac:dyDescent="0.25">
      <c r="I105" s="73"/>
      <c r="J105" s="74"/>
      <c r="K105" s="74"/>
      <c r="L105" s="74"/>
      <c r="M105" s="74"/>
      <c r="N105" s="74"/>
      <c r="O105" s="74"/>
      <c r="P105" s="74"/>
      <c r="Q105" s="74"/>
      <c r="R105" s="74"/>
      <c r="S105" s="74"/>
    </row>
    <row r="106" spans="9:20" x14ac:dyDescent="0.25">
      <c r="J106" s="74"/>
      <c r="K106" s="74"/>
      <c r="L106" s="74"/>
      <c r="M106" s="74"/>
      <c r="N106" s="74"/>
      <c r="O106" s="74"/>
      <c r="P106" s="74"/>
      <c r="R106" s="74"/>
      <c r="S106" s="74"/>
    </row>
    <row r="107" spans="9:20" x14ac:dyDescent="0.25">
      <c r="J107" s="74"/>
      <c r="K107" s="74"/>
      <c r="L107" s="74"/>
      <c r="M107" s="74"/>
      <c r="N107" s="74"/>
      <c r="O107" s="74"/>
      <c r="P107" s="74"/>
      <c r="Q107" s="74"/>
      <c r="R107" s="74"/>
      <c r="S107" s="74"/>
    </row>
    <row r="108" spans="9:20" x14ac:dyDescent="0.25">
      <c r="J108">
        <v>10468.030000000001</v>
      </c>
      <c r="K108" s="13" t="s">
        <v>143</v>
      </c>
      <c r="L108" s="74"/>
      <c r="M108" s="74"/>
      <c r="N108">
        <v>10296.09</v>
      </c>
      <c r="O108" s="74"/>
      <c r="P108" s="74"/>
      <c r="Q108">
        <v>10124.14</v>
      </c>
      <c r="R108" s="74"/>
      <c r="S108" s="74"/>
    </row>
    <row r="109" spans="9:20" x14ac:dyDescent="0.25">
      <c r="J109">
        <v>10811.92</v>
      </c>
      <c r="K109" s="11">
        <v>10447.93</v>
      </c>
      <c r="L109" s="74"/>
      <c r="M109" s="74"/>
      <c r="N109">
        <v>10983.86</v>
      </c>
      <c r="O109" s="74">
        <v>1</v>
      </c>
      <c r="P109" s="74"/>
      <c r="Q109">
        <v>11155.81</v>
      </c>
      <c r="R109" s="74">
        <v>1</v>
      </c>
    </row>
    <row r="110" spans="9:20" x14ac:dyDescent="0.25">
      <c r="J110" s="74"/>
      <c r="K110" s="11">
        <v>10340.69</v>
      </c>
      <c r="L110" s="74"/>
      <c r="M110" s="74"/>
      <c r="N110" s="74"/>
      <c r="O110" s="74">
        <v>2</v>
      </c>
      <c r="P110" s="74"/>
      <c r="Q110" s="74"/>
      <c r="R110" s="74">
        <v>2</v>
      </c>
    </row>
    <row r="111" spans="9:20" x14ac:dyDescent="0.25">
      <c r="J111" s="74"/>
      <c r="K111" s="11">
        <v>10387.01</v>
      </c>
      <c r="L111" s="74"/>
      <c r="M111" s="74"/>
      <c r="N111" s="74"/>
      <c r="O111" s="74">
        <v>3</v>
      </c>
      <c r="P111" s="74"/>
      <c r="Q111" s="74"/>
      <c r="R111" s="74">
        <v>3</v>
      </c>
    </row>
    <row r="112" spans="9:20" x14ac:dyDescent="0.25">
      <c r="J112" s="74"/>
      <c r="K112" s="11">
        <v>10415.24</v>
      </c>
      <c r="L112" s="74"/>
      <c r="M112" s="74"/>
      <c r="N112" s="74"/>
      <c r="O112" s="74">
        <v>4</v>
      </c>
      <c r="P112" s="74"/>
      <c r="Q112" s="74"/>
      <c r="R112" s="74">
        <v>4</v>
      </c>
    </row>
    <row r="113" spans="10:20" x14ac:dyDescent="0.25">
      <c r="J113" s="74"/>
      <c r="K113" s="11">
        <v>10462.77</v>
      </c>
      <c r="L113" s="11"/>
      <c r="M113" s="74"/>
      <c r="N113" s="74"/>
      <c r="O113" s="74">
        <v>5</v>
      </c>
      <c r="P113" s="74"/>
      <c r="Q113" s="74"/>
      <c r="R113" s="74">
        <v>5</v>
      </c>
    </row>
    <row r="114" spans="10:20" x14ac:dyDescent="0.25">
      <c r="J114" s="74"/>
      <c r="K114" s="11">
        <v>10544.13</v>
      </c>
      <c r="L114" s="74">
        <v>1</v>
      </c>
      <c r="M114" s="74"/>
      <c r="N114" s="74"/>
      <c r="O114" s="74">
        <v>6</v>
      </c>
      <c r="P114" s="74"/>
      <c r="Q114" s="74"/>
      <c r="R114" s="74">
        <v>6</v>
      </c>
    </row>
    <row r="115" spans="10:20" x14ac:dyDescent="0.25">
      <c r="J115" s="74"/>
      <c r="K115" s="11">
        <v>10526.49</v>
      </c>
      <c r="L115" s="74">
        <v>2</v>
      </c>
      <c r="M115" s="74"/>
      <c r="N115" s="74"/>
      <c r="O115" s="74">
        <v>7</v>
      </c>
      <c r="P115" s="74"/>
      <c r="Q115" s="74"/>
      <c r="R115" s="74">
        <v>7</v>
      </c>
    </row>
    <row r="116" spans="10:20" x14ac:dyDescent="0.25">
      <c r="J116" s="74"/>
      <c r="K116" s="11">
        <v>10572.73</v>
      </c>
      <c r="L116" s="74">
        <v>3</v>
      </c>
      <c r="M116" s="74"/>
      <c r="N116" s="74"/>
      <c r="O116" s="74">
        <v>8</v>
      </c>
      <c r="P116" s="74"/>
      <c r="Q116" s="74"/>
      <c r="R116" s="74">
        <v>8</v>
      </c>
    </row>
    <row r="117" spans="10:20" x14ac:dyDescent="0.25">
      <c r="J117" s="74"/>
      <c r="K117" s="11">
        <v>10594.83</v>
      </c>
      <c r="L117" s="74">
        <v>4</v>
      </c>
      <c r="M117" s="74"/>
      <c r="N117" s="74"/>
      <c r="O117" s="74">
        <v>9</v>
      </c>
      <c r="P117" s="74"/>
      <c r="Q117" s="74"/>
      <c r="R117" s="74">
        <v>9</v>
      </c>
    </row>
    <row r="118" spans="10:20" x14ac:dyDescent="0.25">
      <c r="J118" s="74"/>
      <c r="K118" s="11">
        <v>10607.85</v>
      </c>
      <c r="L118" s="74">
        <v>5</v>
      </c>
      <c r="M118" s="74"/>
      <c r="N118" s="74"/>
      <c r="O118" s="74">
        <v>10</v>
      </c>
      <c r="P118" s="74"/>
      <c r="Q118" s="74"/>
      <c r="R118" s="74">
        <v>10</v>
      </c>
      <c r="T118" s="13" t="s">
        <v>143</v>
      </c>
    </row>
    <row r="119" spans="10:20" x14ac:dyDescent="0.25">
      <c r="J119" s="74"/>
      <c r="K119" s="11">
        <v>10753.62</v>
      </c>
      <c r="L119" s="74">
        <v>6</v>
      </c>
      <c r="M119" s="74"/>
      <c r="N119" s="74"/>
      <c r="O119" s="74">
        <v>11</v>
      </c>
      <c r="P119" s="74"/>
      <c r="Q119" s="74"/>
      <c r="R119" s="74">
        <v>11</v>
      </c>
      <c r="T119" t="s">
        <v>149</v>
      </c>
    </row>
    <row r="120" spans="10:20" x14ac:dyDescent="0.25">
      <c r="J120" s="74"/>
      <c r="K120" s="11">
        <v>10761.03</v>
      </c>
      <c r="L120" s="74">
        <v>7</v>
      </c>
      <c r="M120" s="74"/>
      <c r="N120" s="74"/>
      <c r="O120" s="74">
        <v>12</v>
      </c>
      <c r="P120" s="74"/>
      <c r="Q120" s="74"/>
      <c r="R120" s="74">
        <v>12</v>
      </c>
      <c r="T120" t="s">
        <v>155</v>
      </c>
    </row>
    <row r="121" spans="10:20" x14ac:dyDescent="0.25">
      <c r="J121" s="74"/>
      <c r="K121" s="11">
        <v>10739.31</v>
      </c>
      <c r="L121" s="74">
        <v>8</v>
      </c>
      <c r="M121" s="74"/>
      <c r="N121" s="74"/>
      <c r="O121" s="74">
        <v>13</v>
      </c>
      <c r="P121" s="74"/>
      <c r="Q121" s="74"/>
      <c r="R121" s="74">
        <v>13</v>
      </c>
      <c r="T121" t="s">
        <v>156</v>
      </c>
    </row>
    <row r="122" spans="10:20" x14ac:dyDescent="0.25">
      <c r="J122" s="74"/>
      <c r="K122" s="11">
        <v>10662.42</v>
      </c>
      <c r="L122" s="74">
        <v>9</v>
      </c>
      <c r="M122" s="74"/>
      <c r="N122" s="74"/>
      <c r="O122" s="74">
        <v>14</v>
      </c>
      <c r="P122" s="74"/>
      <c r="Q122" s="74"/>
      <c r="R122" s="74">
        <v>14</v>
      </c>
      <c r="T122" t="s">
        <v>157</v>
      </c>
    </row>
    <row r="123" spans="10:20" x14ac:dyDescent="0.25">
      <c r="J123" s="74"/>
      <c r="K123" s="11">
        <v>10860.26</v>
      </c>
      <c r="L123" s="11"/>
      <c r="M123" s="74"/>
      <c r="N123" s="74"/>
      <c r="O123" s="74">
        <v>15</v>
      </c>
      <c r="P123" s="74"/>
      <c r="Q123" s="74"/>
      <c r="R123" s="74">
        <v>15</v>
      </c>
    </row>
    <row r="124" spans="10:20" x14ac:dyDescent="0.25">
      <c r="J124" s="74"/>
      <c r="K124" s="11">
        <v>10812.04</v>
      </c>
      <c r="L124" s="74"/>
      <c r="M124" s="74"/>
      <c r="N124" s="74"/>
      <c r="O124" s="74">
        <v>16</v>
      </c>
      <c r="P124" s="74"/>
      <c r="Q124" s="74"/>
      <c r="R124" s="74">
        <v>16</v>
      </c>
      <c r="T124" t="s">
        <v>148</v>
      </c>
    </row>
    <row r="125" spans="10:20" x14ac:dyDescent="0.25">
      <c r="J125" s="74"/>
      <c r="K125" s="11">
        <v>10858.14</v>
      </c>
      <c r="L125" s="11"/>
      <c r="M125" s="74"/>
      <c r="N125" s="74"/>
      <c r="O125" s="74">
        <v>17</v>
      </c>
      <c r="P125" s="74"/>
      <c r="Q125" s="74"/>
      <c r="R125" s="74">
        <v>17</v>
      </c>
      <c r="T125" t="s">
        <v>147</v>
      </c>
    </row>
    <row r="126" spans="10:20" x14ac:dyDescent="0.25">
      <c r="J126" s="74"/>
      <c r="K126" s="11">
        <v>10835.28</v>
      </c>
      <c r="L126" s="74"/>
      <c r="M126" s="74"/>
      <c r="N126" s="74"/>
      <c r="O126" s="74">
        <v>18</v>
      </c>
      <c r="P126" s="74"/>
      <c r="Q126" s="74"/>
      <c r="R126" s="74">
        <v>18</v>
      </c>
      <c r="T126" t="s">
        <v>158</v>
      </c>
    </row>
    <row r="127" spans="10:20" x14ac:dyDescent="0.25">
      <c r="J127" s="74"/>
      <c r="K127" s="11">
        <v>10788.05</v>
      </c>
      <c r="L127" s="11">
        <v>10</v>
      </c>
      <c r="M127" s="74"/>
      <c r="N127" s="74"/>
      <c r="O127" s="74">
        <v>19</v>
      </c>
      <c r="P127" s="74"/>
      <c r="Q127" s="74"/>
      <c r="R127" s="74">
        <v>19</v>
      </c>
      <c r="T127" t="s">
        <v>160</v>
      </c>
    </row>
    <row r="128" spans="10:20" x14ac:dyDescent="0.25">
      <c r="J128" s="74"/>
      <c r="K128" s="11">
        <v>10829.68</v>
      </c>
      <c r="L128" s="74"/>
      <c r="M128" s="74"/>
      <c r="N128" s="74"/>
      <c r="O128" s="74">
        <v>20</v>
      </c>
      <c r="P128" s="74"/>
      <c r="Q128" s="74"/>
      <c r="R128" s="74">
        <v>20</v>
      </c>
    </row>
    <row r="129" spans="10:20" x14ac:dyDescent="0.25">
      <c r="J129" s="74"/>
      <c r="K129" s="74"/>
      <c r="L129" s="74"/>
      <c r="M129" s="74"/>
      <c r="N129" s="74"/>
      <c r="O129" s="74"/>
      <c r="P129" s="74"/>
      <c r="Q129" s="74"/>
      <c r="R129" s="74"/>
    </row>
    <row r="130" spans="10:20" x14ac:dyDescent="0.25">
      <c r="J130" s="74"/>
      <c r="K130" s="74">
        <f>COUNT(K109:K128)</f>
        <v>20</v>
      </c>
      <c r="L130" s="75">
        <f>(L127/K130)*100</f>
        <v>50</v>
      </c>
      <c r="M130" s="74"/>
      <c r="N130" s="74"/>
      <c r="O130" s="75">
        <f>O128/K130*100</f>
        <v>100</v>
      </c>
      <c r="P130" s="74"/>
      <c r="Q130" s="74"/>
      <c r="R130" s="75">
        <f>K130/R128*100</f>
        <v>100</v>
      </c>
      <c r="T130" t="s">
        <v>151</v>
      </c>
    </row>
    <row r="131" spans="10:20" x14ac:dyDescent="0.25">
      <c r="T131" t="s">
        <v>147</v>
      </c>
    </row>
    <row r="132" spans="10:20" x14ac:dyDescent="0.25">
      <c r="T132" t="s">
        <v>161</v>
      </c>
    </row>
    <row r="133" spans="10:20" x14ac:dyDescent="0.25">
      <c r="T133" t="s">
        <v>159</v>
      </c>
    </row>
  </sheetData>
  <phoneticPr fontId="17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E22" sqref="E22"/>
    </sheetView>
  </sheetViews>
  <sheetFormatPr defaultRowHeight="15" x14ac:dyDescent="0.25"/>
  <cols>
    <col min="3" max="3" width="16.140625" customWidth="1"/>
    <col min="4" max="4" width="11.85546875" customWidth="1"/>
    <col min="5" max="5" width="21.5703125" customWidth="1"/>
    <col min="6" max="6" width="12.28515625" customWidth="1"/>
  </cols>
  <sheetData>
    <row r="1" spans="1:6" x14ac:dyDescent="0.25">
      <c r="A1" s="7" t="s">
        <v>0</v>
      </c>
    </row>
    <row r="3" spans="1:6" ht="15.75" thickBot="1" x14ac:dyDescent="0.3"/>
    <row r="4" spans="1:6" x14ac:dyDescent="0.25">
      <c r="A4" s="10" t="s">
        <v>1</v>
      </c>
      <c r="B4" s="10"/>
      <c r="C4" s="10" t="s">
        <v>5</v>
      </c>
      <c r="D4" s="10"/>
      <c r="E4" s="10" t="s">
        <v>6</v>
      </c>
      <c r="F4" s="10"/>
    </row>
    <row r="5" spans="1:6" x14ac:dyDescent="0.25">
      <c r="A5" s="8"/>
      <c r="B5" s="8"/>
      <c r="C5" s="8"/>
      <c r="D5" s="8"/>
      <c r="E5" s="8"/>
      <c r="F5" s="8"/>
    </row>
    <row r="6" spans="1:6" x14ac:dyDescent="0.25">
      <c r="A6" s="8" t="s">
        <v>11</v>
      </c>
      <c r="B6" s="8">
        <v>4.67741935483871</v>
      </c>
      <c r="C6" s="8" t="s">
        <v>11</v>
      </c>
      <c r="D6" s="8">
        <v>0.45406451612903215</v>
      </c>
      <c r="E6" s="8" t="s">
        <v>11</v>
      </c>
      <c r="F6" s="8">
        <v>85900</v>
      </c>
    </row>
    <row r="7" spans="1:6" x14ac:dyDescent="0.25">
      <c r="A7" s="8" t="s">
        <v>12</v>
      </c>
      <c r="B7" s="8">
        <v>0.42347029392505842</v>
      </c>
      <c r="C7" s="8" t="s">
        <v>12</v>
      </c>
      <c r="D7" s="8">
        <v>2.2365581058723882E-2</v>
      </c>
      <c r="E7" s="8" t="s">
        <v>12</v>
      </c>
      <c r="F7" s="8">
        <v>5170.4058616508582</v>
      </c>
    </row>
    <row r="8" spans="1:6" x14ac:dyDescent="0.25">
      <c r="A8" s="8" t="s">
        <v>13</v>
      </c>
      <c r="B8" s="8">
        <v>4</v>
      </c>
      <c r="C8" s="8" t="s">
        <v>13</v>
      </c>
      <c r="D8" s="8">
        <v>0.42599999999999999</v>
      </c>
      <c r="E8" s="8" t="s">
        <v>13</v>
      </c>
      <c r="F8" s="8">
        <v>83900</v>
      </c>
    </row>
    <row r="9" spans="1:6" x14ac:dyDescent="0.25">
      <c r="A9" s="8" t="s">
        <v>14</v>
      </c>
      <c r="B9" s="8">
        <v>2</v>
      </c>
      <c r="C9" s="8" t="s">
        <v>14</v>
      </c>
      <c r="D9" s="8" t="e">
        <v>#N/A</v>
      </c>
      <c r="E9" s="8" t="s">
        <v>14</v>
      </c>
      <c r="F9" s="8" t="e">
        <v>#N/A</v>
      </c>
    </row>
    <row r="10" spans="1:6" x14ac:dyDescent="0.25">
      <c r="A10" s="8" t="s">
        <v>15</v>
      </c>
      <c r="B10" s="8">
        <v>2.3577828112330947</v>
      </c>
      <c r="C10" s="8" t="s">
        <v>15</v>
      </c>
      <c r="D10" s="8">
        <v>0.12452628517274897</v>
      </c>
      <c r="E10" s="8" t="s">
        <v>15</v>
      </c>
      <c r="F10" s="8">
        <v>28787.601497867097</v>
      </c>
    </row>
    <row r="11" spans="1:6" x14ac:dyDescent="0.25">
      <c r="A11" s="8" t="s">
        <v>16</v>
      </c>
      <c r="B11" s="8">
        <v>5.5591397849462361</v>
      </c>
      <c r="C11" s="8" t="s">
        <v>16</v>
      </c>
      <c r="D11" s="8">
        <v>1.5506795698924799E-2</v>
      </c>
      <c r="E11" s="8" t="s">
        <v>16</v>
      </c>
      <c r="F11" s="8">
        <v>828726000</v>
      </c>
    </row>
    <row r="12" spans="1:6" x14ac:dyDescent="0.25">
      <c r="A12" s="8" t="s">
        <v>17</v>
      </c>
      <c r="B12" s="8">
        <v>-1.4110839825095123</v>
      </c>
      <c r="C12" s="8" t="s">
        <v>17</v>
      </c>
      <c r="D12" s="8">
        <v>-0.56046862013441778</v>
      </c>
      <c r="E12" s="8" t="s">
        <v>17</v>
      </c>
      <c r="F12" s="8">
        <v>7.9765879759853071</v>
      </c>
    </row>
    <row r="13" spans="1:6" x14ac:dyDescent="0.25">
      <c r="A13" s="8" t="s">
        <v>18</v>
      </c>
      <c r="B13" s="8">
        <v>0.2675965034032094</v>
      </c>
      <c r="C13" s="8" t="s">
        <v>18</v>
      </c>
      <c r="D13" s="8">
        <v>0.13810540566915769</v>
      </c>
      <c r="E13" s="8" t="s">
        <v>18</v>
      </c>
      <c r="F13" s="8">
        <v>2.2451859330443886</v>
      </c>
    </row>
    <row r="14" spans="1:6" x14ac:dyDescent="0.25">
      <c r="A14" s="8" t="s">
        <v>19</v>
      </c>
      <c r="B14" s="8">
        <v>7</v>
      </c>
      <c r="C14" s="8" t="s">
        <v>19</v>
      </c>
      <c r="D14" s="8">
        <v>0.49699999999999989</v>
      </c>
      <c r="E14" s="8" t="s">
        <v>19</v>
      </c>
      <c r="F14" s="8">
        <v>149800</v>
      </c>
    </row>
    <row r="15" spans="1:6" x14ac:dyDescent="0.25">
      <c r="A15" s="8" t="s">
        <v>20</v>
      </c>
      <c r="B15" s="8">
        <v>2</v>
      </c>
      <c r="C15" s="8" t="s">
        <v>20</v>
      </c>
      <c r="D15" s="8">
        <v>0.18600000000000003</v>
      </c>
      <c r="E15" s="8" t="s">
        <v>20</v>
      </c>
      <c r="F15" s="8">
        <v>51700</v>
      </c>
    </row>
    <row r="16" spans="1:6" x14ac:dyDescent="0.25">
      <c r="A16" s="8" t="s">
        <v>21</v>
      </c>
      <c r="B16" s="8">
        <v>9</v>
      </c>
      <c r="C16" s="8" t="s">
        <v>21</v>
      </c>
      <c r="D16" s="8">
        <v>0.68299999999999994</v>
      </c>
      <c r="E16" s="8" t="s">
        <v>21</v>
      </c>
      <c r="F16" s="8">
        <v>201500</v>
      </c>
    </row>
    <row r="17" spans="1:6" x14ac:dyDescent="0.25">
      <c r="A17" s="8" t="s">
        <v>22</v>
      </c>
      <c r="B17" s="8">
        <v>145</v>
      </c>
      <c r="C17" s="8" t="s">
        <v>22</v>
      </c>
      <c r="D17" s="8">
        <v>14.075999999999997</v>
      </c>
      <c r="E17" s="8" t="s">
        <v>22</v>
      </c>
      <c r="F17" s="8">
        <v>2662900</v>
      </c>
    </row>
    <row r="18" spans="1:6" ht="15.75" thickBot="1" x14ac:dyDescent="0.3">
      <c r="A18" s="9" t="s">
        <v>23</v>
      </c>
      <c r="B18" s="9">
        <v>31</v>
      </c>
      <c r="C18" s="9" t="s">
        <v>23</v>
      </c>
      <c r="D18" s="9">
        <v>31</v>
      </c>
      <c r="E18" s="9" t="s">
        <v>23</v>
      </c>
      <c r="F18" s="9">
        <v>31</v>
      </c>
    </row>
  </sheetData>
  <phoneticPr fontId="1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P12" sqref="P12"/>
    </sheetView>
  </sheetViews>
  <sheetFormatPr defaultRowHeight="15" x14ac:dyDescent="0.25"/>
  <sheetData>
    <row r="1" spans="1:12" x14ac:dyDescent="0.25">
      <c r="A1" s="13" t="s">
        <v>24</v>
      </c>
    </row>
    <row r="2" spans="1:12" ht="15.75" thickBot="1" x14ac:dyDescent="0.3"/>
    <row r="3" spans="1:12" ht="39" x14ac:dyDescent="0.25">
      <c r="A3" s="14"/>
      <c r="B3" s="23" t="s">
        <v>25</v>
      </c>
      <c r="C3" s="23" t="s">
        <v>26</v>
      </c>
      <c r="D3" s="23" t="s">
        <v>27</v>
      </c>
      <c r="E3" s="23" t="s">
        <v>28</v>
      </c>
      <c r="F3" s="23" t="s">
        <v>29</v>
      </c>
      <c r="G3" s="23" t="s">
        <v>30</v>
      </c>
      <c r="H3" s="23" t="s">
        <v>31</v>
      </c>
      <c r="I3" s="23" t="s">
        <v>32</v>
      </c>
      <c r="J3" s="23" t="s">
        <v>33</v>
      </c>
      <c r="K3" s="23" t="s">
        <v>34</v>
      </c>
      <c r="L3" s="23" t="s">
        <v>35</v>
      </c>
    </row>
    <row r="4" spans="1:12" x14ac:dyDescent="0.25">
      <c r="A4" s="15" t="s">
        <v>25</v>
      </c>
      <c r="B4" s="21">
        <v>1</v>
      </c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x14ac:dyDescent="0.25">
      <c r="A5" s="15" t="s">
        <v>26</v>
      </c>
      <c r="B5" s="21">
        <v>-0.99964566658445531</v>
      </c>
      <c r="C5" s="21">
        <v>1</v>
      </c>
      <c r="D5" s="21"/>
      <c r="E5" s="21"/>
      <c r="F5" s="21"/>
      <c r="G5" s="21"/>
      <c r="H5" s="21"/>
      <c r="I5" s="21"/>
      <c r="J5" s="21"/>
      <c r="K5" s="21"/>
      <c r="L5" s="21"/>
    </row>
    <row r="6" spans="1:12" x14ac:dyDescent="0.25">
      <c r="A6" s="15" t="s">
        <v>27</v>
      </c>
      <c r="B6" s="21">
        <v>0.61630283887857717</v>
      </c>
      <c r="C6" s="21">
        <v>-0.61777919391728198</v>
      </c>
      <c r="D6" s="21">
        <v>1</v>
      </c>
      <c r="E6" s="21"/>
      <c r="F6" s="21"/>
      <c r="G6" s="21"/>
      <c r="H6" s="21"/>
      <c r="I6" s="21"/>
      <c r="J6" s="21"/>
      <c r="K6" s="21"/>
      <c r="L6" s="21"/>
    </row>
    <row r="7" spans="1:12" x14ac:dyDescent="0.25">
      <c r="A7" s="15" t="s">
        <v>28</v>
      </c>
      <c r="B7" s="21">
        <v>0.47920861502181444</v>
      </c>
      <c r="C7" s="21">
        <v>-0.48227435803691793</v>
      </c>
      <c r="D7" s="24">
        <v>0.7900796733166876</v>
      </c>
      <c r="E7" s="21">
        <v>1</v>
      </c>
      <c r="F7" s="21"/>
      <c r="G7" s="21"/>
      <c r="H7" s="21"/>
      <c r="I7" s="21"/>
      <c r="J7" s="21"/>
      <c r="K7" s="21"/>
      <c r="L7" s="21"/>
    </row>
    <row r="8" spans="1:12" x14ac:dyDescent="0.25">
      <c r="A8" s="15" t="s">
        <v>29</v>
      </c>
      <c r="B8" s="21">
        <v>0.39781255411773458</v>
      </c>
      <c r="C8" s="21">
        <v>-0.39722708044524196</v>
      </c>
      <c r="D8" s="21">
        <v>0.56196435807882317</v>
      </c>
      <c r="E8" s="21">
        <v>0.45722798428431882</v>
      </c>
      <c r="F8" s="21">
        <v>1</v>
      </c>
      <c r="G8" s="21"/>
      <c r="H8" s="21"/>
      <c r="I8" s="21"/>
      <c r="J8" s="21"/>
      <c r="K8" s="21"/>
      <c r="L8" s="21"/>
    </row>
    <row r="9" spans="1:12" x14ac:dyDescent="0.25">
      <c r="A9" s="15" t="s">
        <v>30</v>
      </c>
      <c r="B9" s="21">
        <v>1.3264521665177305E-2</v>
      </c>
      <c r="C9" s="21">
        <v>-1.1344563463508862E-2</v>
      </c>
      <c r="D9" s="21">
        <v>0.22586746613477032</v>
      </c>
      <c r="E9" s="21">
        <v>9.9053239941670326E-2</v>
      </c>
      <c r="F9" s="21">
        <v>0.27384000476929421</v>
      </c>
      <c r="G9" s="21">
        <v>1</v>
      </c>
      <c r="H9" s="21"/>
      <c r="I9" s="21"/>
      <c r="J9" s="21"/>
      <c r="K9" s="21"/>
      <c r="L9" s="21"/>
    </row>
    <row r="10" spans="1:12" x14ac:dyDescent="0.25">
      <c r="A10" s="15" t="s">
        <v>31</v>
      </c>
      <c r="B10" s="21">
        <v>0.18682634153764616</v>
      </c>
      <c r="C10" s="21">
        <v>-0.18661174056031515</v>
      </c>
      <c r="D10" s="21">
        <v>0.53576138465315515</v>
      </c>
      <c r="E10" s="21">
        <v>0.1043113374761646</v>
      </c>
      <c r="F10" s="21">
        <v>0.21999962879242871</v>
      </c>
      <c r="G10" s="21">
        <v>3.3909089911812872E-2</v>
      </c>
      <c r="H10" s="21">
        <v>1</v>
      </c>
      <c r="I10" s="21"/>
      <c r="J10" s="21"/>
      <c r="K10" s="21"/>
      <c r="L10" s="21"/>
    </row>
    <row r="11" spans="1:12" x14ac:dyDescent="0.25">
      <c r="A11" s="15" t="s">
        <v>32</v>
      </c>
      <c r="B11" s="21">
        <v>0.6212793967330078</v>
      </c>
      <c r="C11" s="21">
        <v>-0.62290536893857174</v>
      </c>
      <c r="D11" s="24">
        <v>0.99456578704650944</v>
      </c>
      <c r="E11" s="24">
        <v>0.77494845465570872</v>
      </c>
      <c r="F11" s="21">
        <v>0.56163207871053689</v>
      </c>
      <c r="G11" s="21">
        <v>0.21495310037222773</v>
      </c>
      <c r="H11" s="21">
        <v>0.57384952965236313</v>
      </c>
      <c r="I11" s="21">
        <v>1</v>
      </c>
      <c r="J11" s="21"/>
      <c r="K11" s="21"/>
      <c r="L11" s="21"/>
    </row>
    <row r="12" spans="1:12" x14ac:dyDescent="0.25">
      <c r="A12" s="15" t="s">
        <v>33</v>
      </c>
      <c r="B12" s="21">
        <v>-0.65344006398162047</v>
      </c>
      <c r="C12" s="21">
        <v>0.64940116794006919</v>
      </c>
      <c r="D12" s="21">
        <v>2.3869110695128584E-3</v>
      </c>
      <c r="E12" s="21">
        <v>7.8996048877394559E-2</v>
      </c>
      <c r="F12" s="21">
        <v>-0.21195490741941611</v>
      </c>
      <c r="G12" s="21">
        <v>3.5919370686341226E-2</v>
      </c>
      <c r="H12" s="21">
        <v>0.20374080207513248</v>
      </c>
      <c r="I12" s="21">
        <v>6.818203597961597E-3</v>
      </c>
      <c r="J12" s="21">
        <v>1</v>
      </c>
      <c r="K12" s="21"/>
      <c r="L12" s="21"/>
    </row>
    <row r="13" spans="1:12" x14ac:dyDescent="0.25">
      <c r="A13" s="15" t="s">
        <v>34</v>
      </c>
      <c r="B13" s="21">
        <v>-0.37334462152579623</v>
      </c>
      <c r="C13" s="21">
        <v>0.37034554256875707</v>
      </c>
      <c r="D13" s="21">
        <v>8.4550911614534138E-2</v>
      </c>
      <c r="E13" s="21">
        <v>0.11718041499524967</v>
      </c>
      <c r="F13" s="21">
        <v>0.10128039779337127</v>
      </c>
      <c r="G13" s="21">
        <v>0.24492754960034521</v>
      </c>
      <c r="H13" s="21">
        <v>9.8216888294646115E-2</v>
      </c>
      <c r="I13" s="21">
        <v>6.2191700263197508E-2</v>
      </c>
      <c r="J13" s="21">
        <v>0.49865282648247483</v>
      </c>
      <c r="K13" s="21">
        <v>1</v>
      </c>
      <c r="L13" s="21"/>
    </row>
    <row r="14" spans="1:12" ht="15.75" thickBot="1" x14ac:dyDescent="0.3">
      <c r="A14" s="16" t="s">
        <v>35</v>
      </c>
      <c r="B14" s="22">
        <v>0.16014402365991556</v>
      </c>
      <c r="C14" s="22">
        <v>-0.16328458263153284</v>
      </c>
      <c r="D14" s="22">
        <v>6.0822284129413512E-2</v>
      </c>
      <c r="E14" s="22">
        <v>7.7208298932531699E-2</v>
      </c>
      <c r="F14" s="22">
        <v>0.20270789489451058</v>
      </c>
      <c r="G14" s="22">
        <v>0.12206501365202359</v>
      </c>
      <c r="H14" s="22">
        <v>0.17077943536742837</v>
      </c>
      <c r="I14" s="22">
        <v>6.1387377283236143E-2</v>
      </c>
      <c r="J14" s="22">
        <v>-0.1900155824665159</v>
      </c>
      <c r="K14" s="22">
        <v>-5.4662441850362564E-2</v>
      </c>
      <c r="L14" s="22">
        <v>1</v>
      </c>
    </row>
    <row r="16" spans="1:12" x14ac:dyDescent="0.25">
      <c r="A16" s="11" t="s">
        <v>36</v>
      </c>
    </row>
    <row r="17" spans="1:1" x14ac:dyDescent="0.25">
      <c r="A17" s="11" t="s">
        <v>37</v>
      </c>
    </row>
    <row r="18" spans="1:1" x14ac:dyDescent="0.25">
      <c r="A18" s="11" t="s">
        <v>38</v>
      </c>
    </row>
    <row r="19" spans="1:1" x14ac:dyDescent="0.25">
      <c r="A19" s="11" t="s">
        <v>39</v>
      </c>
    </row>
  </sheetData>
  <phoneticPr fontId="1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workbookViewId="0">
      <selection activeCell="G18" sqref="G18"/>
    </sheetView>
  </sheetViews>
  <sheetFormatPr defaultRowHeight="15" x14ac:dyDescent="0.25"/>
  <sheetData>
    <row r="1" spans="1:7" x14ac:dyDescent="0.25">
      <c r="A1" s="43" t="s">
        <v>58</v>
      </c>
    </row>
    <row r="3" spans="1:7" x14ac:dyDescent="0.25">
      <c r="A3" s="13"/>
      <c r="B3" s="13"/>
      <c r="C3" s="13" t="s">
        <v>41</v>
      </c>
      <c r="D3" s="13"/>
      <c r="E3" s="44" t="s">
        <v>41</v>
      </c>
      <c r="F3" s="45" t="s">
        <v>61</v>
      </c>
      <c r="G3" s="44" t="s">
        <v>60</v>
      </c>
    </row>
    <row r="4" spans="1:7" x14ac:dyDescent="0.25">
      <c r="A4" s="11"/>
      <c r="B4" s="11"/>
      <c r="C4" s="11" t="s">
        <v>47</v>
      </c>
      <c r="D4" s="11"/>
      <c r="E4" s="44" t="s">
        <v>47</v>
      </c>
      <c r="F4" s="44">
        <f>COUNTIF(C4:C55,"Basic")</f>
        <v>12</v>
      </c>
      <c r="G4" s="44">
        <f>F4/$F$8</f>
        <v>0.23076923076923078</v>
      </c>
    </row>
    <row r="5" spans="1:7" x14ac:dyDescent="0.25">
      <c r="A5" s="11"/>
      <c r="B5" s="11"/>
      <c r="C5" s="11" t="s">
        <v>49</v>
      </c>
      <c r="D5" s="11"/>
      <c r="E5" s="44" t="s">
        <v>49</v>
      </c>
      <c r="F5" s="44">
        <f>COUNTIF(C4:C55, "Camera")</f>
        <v>19</v>
      </c>
      <c r="G5" s="44">
        <f>F5/$F$8</f>
        <v>0.36538461538461536</v>
      </c>
    </row>
    <row r="6" spans="1:7" x14ac:dyDescent="0.25">
      <c r="A6" s="11"/>
      <c r="B6" s="11"/>
      <c r="C6" s="11" t="s">
        <v>50</v>
      </c>
      <c r="D6" s="11"/>
      <c r="E6" s="44" t="s">
        <v>50</v>
      </c>
      <c r="F6" s="44">
        <f>COUNTIF(C4:C55,"Smart")</f>
        <v>21</v>
      </c>
      <c r="G6" s="44">
        <f>F6/$F$8</f>
        <v>0.40384615384615385</v>
      </c>
    </row>
    <row r="7" spans="1:7" x14ac:dyDescent="0.25">
      <c r="A7" s="11"/>
      <c r="B7" s="11"/>
      <c r="C7" s="11" t="s">
        <v>50</v>
      </c>
      <c r="D7" s="11"/>
      <c r="E7" s="44"/>
      <c r="F7" s="44"/>
      <c r="G7" s="44"/>
    </row>
    <row r="8" spans="1:7" x14ac:dyDescent="0.25">
      <c r="A8" s="11"/>
      <c r="B8" s="11"/>
      <c r="C8" s="11" t="s">
        <v>47</v>
      </c>
      <c r="D8" s="11"/>
      <c r="E8" s="44" t="s">
        <v>59</v>
      </c>
      <c r="F8" s="44">
        <f>SUM(F4:F6)</f>
        <v>52</v>
      </c>
      <c r="G8" s="44"/>
    </row>
    <row r="9" spans="1:7" x14ac:dyDescent="0.25">
      <c r="A9" s="11"/>
      <c r="B9" s="11"/>
      <c r="C9" s="11" t="s">
        <v>49</v>
      </c>
      <c r="D9" s="11"/>
      <c r="E9" s="11"/>
      <c r="F9" s="11"/>
      <c r="G9" s="11"/>
    </row>
    <row r="10" spans="1:7" x14ac:dyDescent="0.25">
      <c r="A10" s="11"/>
      <c r="B10" s="11"/>
      <c r="C10" s="11" t="s">
        <v>50</v>
      </c>
      <c r="D10" s="11"/>
      <c r="E10" s="11"/>
      <c r="F10" s="11"/>
      <c r="G10" s="11"/>
    </row>
    <row r="11" spans="1:7" x14ac:dyDescent="0.25">
      <c r="A11" s="11"/>
      <c r="B11" s="11"/>
      <c r="C11" s="11" t="s">
        <v>50</v>
      </c>
      <c r="D11" s="11"/>
      <c r="E11" s="11"/>
      <c r="F11" s="11"/>
      <c r="G11" s="11"/>
    </row>
    <row r="12" spans="1:7" x14ac:dyDescent="0.25">
      <c r="A12" s="11"/>
      <c r="B12" s="11"/>
      <c r="C12" s="11" t="s">
        <v>49</v>
      </c>
      <c r="D12" s="11"/>
      <c r="E12" s="11"/>
      <c r="F12" s="11"/>
      <c r="G12" s="11"/>
    </row>
    <row r="13" spans="1:7" x14ac:dyDescent="0.25">
      <c r="A13" s="11"/>
      <c r="B13" s="11"/>
      <c r="C13" s="11" t="s">
        <v>49</v>
      </c>
      <c r="D13" s="11"/>
      <c r="E13" s="11"/>
      <c r="F13" s="11"/>
      <c r="G13" s="11"/>
    </row>
    <row r="14" spans="1:7" x14ac:dyDescent="0.25">
      <c r="A14" s="11"/>
      <c r="B14" s="11"/>
      <c r="C14" s="11" t="s">
        <v>49</v>
      </c>
      <c r="D14" s="11"/>
      <c r="E14" s="11"/>
      <c r="F14" s="11"/>
      <c r="G14" s="11"/>
    </row>
    <row r="15" spans="1:7" x14ac:dyDescent="0.25">
      <c r="A15" s="11"/>
      <c r="B15" s="11"/>
      <c r="C15" s="11" t="s">
        <v>50</v>
      </c>
      <c r="D15" s="11"/>
      <c r="E15" s="11"/>
      <c r="F15" s="11"/>
      <c r="G15" s="11"/>
    </row>
    <row r="16" spans="1:7" x14ac:dyDescent="0.25">
      <c r="A16" s="11"/>
      <c r="B16" s="11"/>
      <c r="C16" s="11" t="s">
        <v>49</v>
      </c>
      <c r="D16" s="11"/>
      <c r="E16" s="11"/>
      <c r="F16" s="11"/>
      <c r="G16" s="11"/>
    </row>
    <row r="17" spans="1:7" x14ac:dyDescent="0.25">
      <c r="A17" s="11"/>
      <c r="B17" s="11"/>
      <c r="C17" s="11" t="s">
        <v>49</v>
      </c>
      <c r="D17" s="11"/>
      <c r="E17" s="11"/>
      <c r="F17" s="11"/>
      <c r="G17" s="11"/>
    </row>
    <row r="18" spans="1:7" x14ac:dyDescent="0.25">
      <c r="A18" s="11"/>
      <c r="B18" s="11"/>
      <c r="C18" s="11" t="s">
        <v>49</v>
      </c>
      <c r="D18" s="11"/>
      <c r="E18" s="11"/>
      <c r="F18" s="11"/>
      <c r="G18" s="11"/>
    </row>
    <row r="19" spans="1:7" x14ac:dyDescent="0.25">
      <c r="A19" s="11"/>
      <c r="B19" s="11"/>
      <c r="C19" s="11" t="s">
        <v>47</v>
      </c>
      <c r="D19" s="11"/>
      <c r="E19" s="11"/>
      <c r="F19" s="11"/>
      <c r="G19" s="11"/>
    </row>
    <row r="20" spans="1:7" x14ac:dyDescent="0.25">
      <c r="A20" s="11"/>
      <c r="B20" s="11"/>
      <c r="C20" s="11" t="s">
        <v>49</v>
      </c>
      <c r="D20" s="11"/>
      <c r="E20" s="11"/>
      <c r="F20" s="11"/>
      <c r="G20" s="11"/>
    </row>
    <row r="21" spans="1:7" x14ac:dyDescent="0.25">
      <c r="A21" s="11"/>
      <c r="B21" s="11"/>
      <c r="C21" s="11" t="s">
        <v>50</v>
      </c>
      <c r="D21" s="11"/>
      <c r="E21" s="11"/>
      <c r="F21" s="11"/>
      <c r="G21" s="11"/>
    </row>
    <row r="22" spans="1:7" x14ac:dyDescent="0.25">
      <c r="A22" s="11"/>
      <c r="B22" s="11"/>
      <c r="C22" s="11" t="s">
        <v>50</v>
      </c>
      <c r="D22" s="11"/>
      <c r="E22" s="11"/>
      <c r="F22" s="11"/>
      <c r="G22" s="11"/>
    </row>
    <row r="23" spans="1:7" x14ac:dyDescent="0.25">
      <c r="A23" s="11"/>
      <c r="B23" s="11"/>
      <c r="C23" s="11" t="s">
        <v>49</v>
      </c>
      <c r="D23" s="11"/>
      <c r="E23" s="11"/>
      <c r="F23" s="11"/>
      <c r="G23" s="11"/>
    </row>
    <row r="24" spans="1:7" x14ac:dyDescent="0.25">
      <c r="A24" s="11"/>
      <c r="B24" s="11"/>
      <c r="C24" s="11" t="s">
        <v>50</v>
      </c>
      <c r="D24" s="11"/>
      <c r="E24" s="11"/>
      <c r="F24" s="11"/>
      <c r="G24" s="11"/>
    </row>
    <row r="25" spans="1:7" x14ac:dyDescent="0.25">
      <c r="A25" s="11"/>
      <c r="B25" s="11"/>
      <c r="C25" s="11" t="s">
        <v>50</v>
      </c>
      <c r="D25" s="11"/>
      <c r="E25" s="11"/>
      <c r="F25" s="11"/>
      <c r="G25" s="11"/>
    </row>
    <row r="26" spans="1:7" x14ac:dyDescent="0.25">
      <c r="A26" s="11"/>
      <c r="B26" s="11"/>
      <c r="C26" s="11" t="s">
        <v>49</v>
      </c>
      <c r="D26" s="11"/>
      <c r="E26" s="11"/>
      <c r="F26" s="11"/>
      <c r="G26" s="11"/>
    </row>
    <row r="27" spans="1:7" x14ac:dyDescent="0.25">
      <c r="A27" s="11"/>
      <c r="B27" s="11"/>
      <c r="C27" s="11" t="s">
        <v>50</v>
      </c>
      <c r="D27" s="11"/>
      <c r="E27" s="11"/>
      <c r="F27" s="11"/>
      <c r="G27" s="11"/>
    </row>
    <row r="28" spans="1:7" x14ac:dyDescent="0.25">
      <c r="A28" s="11"/>
      <c r="B28" s="11"/>
      <c r="C28" s="11" t="s">
        <v>49</v>
      </c>
      <c r="D28" s="11"/>
      <c r="E28" s="11"/>
      <c r="F28" s="11"/>
      <c r="G28" s="11"/>
    </row>
    <row r="29" spans="1:7" x14ac:dyDescent="0.25">
      <c r="A29" s="11"/>
      <c r="B29" s="11"/>
      <c r="C29" s="11" t="s">
        <v>49</v>
      </c>
      <c r="D29" s="11"/>
      <c r="E29" s="11"/>
      <c r="F29" s="11"/>
      <c r="G29" s="11"/>
    </row>
    <row r="30" spans="1:7" x14ac:dyDescent="0.25">
      <c r="A30" s="11"/>
      <c r="B30" s="11"/>
      <c r="C30" s="11" t="s">
        <v>47</v>
      </c>
      <c r="D30" s="11"/>
      <c r="E30" s="11"/>
      <c r="F30" s="11"/>
      <c r="G30" s="11"/>
    </row>
    <row r="31" spans="1:7" x14ac:dyDescent="0.25">
      <c r="A31" s="11"/>
      <c r="B31" s="11"/>
      <c r="C31" s="11" t="s">
        <v>47</v>
      </c>
      <c r="D31" s="11"/>
      <c r="E31" s="11"/>
      <c r="F31" s="11"/>
      <c r="G31" s="11"/>
    </row>
    <row r="32" spans="1:7" x14ac:dyDescent="0.25">
      <c r="A32" s="11"/>
      <c r="B32" s="11"/>
      <c r="C32" s="11" t="s">
        <v>47</v>
      </c>
      <c r="D32" s="11"/>
      <c r="E32" s="11"/>
      <c r="F32" s="11"/>
      <c r="G32" s="11"/>
    </row>
    <row r="33" spans="1:7" x14ac:dyDescent="0.25">
      <c r="A33" s="11"/>
      <c r="B33" s="11"/>
      <c r="C33" s="11" t="s">
        <v>47</v>
      </c>
      <c r="D33" s="11"/>
      <c r="E33" s="11"/>
      <c r="F33" s="11"/>
      <c r="G33" s="11"/>
    </row>
    <row r="34" spans="1:7" x14ac:dyDescent="0.25">
      <c r="A34" s="11"/>
      <c r="B34" s="11"/>
      <c r="C34" s="11" t="s">
        <v>50</v>
      </c>
      <c r="D34" s="11"/>
      <c r="E34" s="11"/>
      <c r="F34" s="11"/>
      <c r="G34" s="11"/>
    </row>
    <row r="35" spans="1:7" x14ac:dyDescent="0.25">
      <c r="A35" s="11"/>
      <c r="B35" s="11"/>
      <c r="C35" s="11" t="s">
        <v>47</v>
      </c>
      <c r="D35" s="11"/>
      <c r="E35" s="11"/>
      <c r="F35" s="11"/>
      <c r="G35" s="11"/>
    </row>
    <row r="36" spans="1:7" x14ac:dyDescent="0.25">
      <c r="A36" s="11"/>
      <c r="B36" s="11"/>
      <c r="C36" s="11" t="s">
        <v>49</v>
      </c>
      <c r="D36" s="11"/>
      <c r="E36" s="11"/>
      <c r="F36" s="11"/>
      <c r="G36" s="11"/>
    </row>
    <row r="37" spans="1:7" x14ac:dyDescent="0.25">
      <c r="A37" s="11"/>
      <c r="B37" s="11"/>
      <c r="C37" s="11" t="s">
        <v>49</v>
      </c>
      <c r="D37" s="11"/>
      <c r="E37" s="11"/>
      <c r="F37" s="11"/>
      <c r="G37" s="11"/>
    </row>
    <row r="38" spans="1:7" x14ac:dyDescent="0.25">
      <c r="A38" s="11"/>
      <c r="B38" s="11"/>
      <c r="C38" s="11" t="s">
        <v>49</v>
      </c>
      <c r="D38" s="11"/>
      <c r="E38" s="11"/>
      <c r="F38" s="11"/>
      <c r="G38" s="11"/>
    </row>
    <row r="39" spans="1:7" x14ac:dyDescent="0.25">
      <c r="A39" s="11"/>
      <c r="B39" s="11"/>
      <c r="C39" s="11" t="s">
        <v>50</v>
      </c>
      <c r="D39" s="11"/>
      <c r="E39" s="11"/>
      <c r="F39" s="11"/>
      <c r="G39" s="11"/>
    </row>
    <row r="40" spans="1:7" x14ac:dyDescent="0.25">
      <c r="A40" s="11"/>
      <c r="B40" s="11"/>
      <c r="C40" s="11" t="s">
        <v>50</v>
      </c>
      <c r="D40" s="11"/>
      <c r="E40" s="11"/>
      <c r="F40" s="11"/>
      <c r="G40" s="11"/>
    </row>
    <row r="41" spans="1:7" x14ac:dyDescent="0.25">
      <c r="A41" s="11"/>
      <c r="B41" s="11"/>
      <c r="C41" s="11" t="s">
        <v>50</v>
      </c>
      <c r="D41" s="11"/>
      <c r="E41" s="11"/>
      <c r="F41" s="11"/>
      <c r="G41" s="11"/>
    </row>
    <row r="42" spans="1:7" x14ac:dyDescent="0.25">
      <c r="A42" s="11"/>
      <c r="B42" s="11"/>
      <c r="C42" s="11" t="s">
        <v>50</v>
      </c>
      <c r="D42" s="11"/>
      <c r="E42" s="11"/>
      <c r="F42" s="11"/>
      <c r="G42" s="11"/>
    </row>
    <row r="43" spans="1:7" x14ac:dyDescent="0.25">
      <c r="A43" s="11"/>
      <c r="B43" s="11"/>
      <c r="C43" s="11" t="s">
        <v>49</v>
      </c>
      <c r="D43" s="11"/>
      <c r="E43" s="11"/>
      <c r="F43" s="11"/>
      <c r="G43" s="11"/>
    </row>
    <row r="44" spans="1:7" x14ac:dyDescent="0.25">
      <c r="A44" s="11"/>
      <c r="B44" s="11"/>
      <c r="C44" s="11" t="s">
        <v>47</v>
      </c>
      <c r="D44" s="11"/>
      <c r="E44" s="11"/>
      <c r="F44" s="11"/>
      <c r="G44" s="11"/>
    </row>
    <row r="45" spans="1:7" x14ac:dyDescent="0.25">
      <c r="A45" s="11"/>
      <c r="B45" s="11"/>
      <c r="C45" s="11" t="s">
        <v>47</v>
      </c>
      <c r="D45" s="11"/>
      <c r="E45" s="11"/>
      <c r="F45" s="11"/>
      <c r="G45" s="11"/>
    </row>
    <row r="46" spans="1:7" x14ac:dyDescent="0.25">
      <c r="A46" s="11"/>
      <c r="B46" s="11"/>
      <c r="C46" s="11" t="s">
        <v>47</v>
      </c>
      <c r="D46" s="11"/>
      <c r="E46" s="11"/>
      <c r="F46" s="11"/>
      <c r="G46" s="11"/>
    </row>
    <row r="47" spans="1:7" x14ac:dyDescent="0.25">
      <c r="A47" s="11"/>
      <c r="B47" s="11"/>
      <c r="C47" s="11" t="s">
        <v>49</v>
      </c>
      <c r="D47" s="11"/>
      <c r="E47" s="11"/>
      <c r="F47" s="11"/>
      <c r="G47" s="11"/>
    </row>
    <row r="48" spans="1:7" x14ac:dyDescent="0.25">
      <c r="A48" s="11"/>
      <c r="B48" s="11"/>
      <c r="C48" s="11" t="s">
        <v>49</v>
      </c>
      <c r="D48" s="11"/>
      <c r="E48" s="11"/>
      <c r="F48" s="11"/>
      <c r="G48" s="11"/>
    </row>
    <row r="49" spans="1:7" x14ac:dyDescent="0.25">
      <c r="A49" s="11"/>
      <c r="B49" s="11"/>
      <c r="C49" s="11" t="s">
        <v>50</v>
      </c>
      <c r="D49" s="11"/>
      <c r="E49" s="11"/>
      <c r="F49" s="11"/>
      <c r="G49" s="11"/>
    </row>
    <row r="50" spans="1:7" x14ac:dyDescent="0.25">
      <c r="A50" s="11"/>
      <c r="B50" s="11"/>
      <c r="C50" s="11" t="s">
        <v>50</v>
      </c>
      <c r="D50" s="11"/>
      <c r="E50" s="11"/>
      <c r="F50" s="11"/>
      <c r="G50" s="11"/>
    </row>
    <row r="51" spans="1:7" x14ac:dyDescent="0.25">
      <c r="A51" s="11"/>
      <c r="B51" s="11"/>
      <c r="C51" s="11" t="s">
        <v>50</v>
      </c>
      <c r="D51" s="11"/>
      <c r="E51" s="11"/>
      <c r="F51" s="11"/>
      <c r="G51" s="11"/>
    </row>
    <row r="52" spans="1:7" x14ac:dyDescent="0.25">
      <c r="A52" s="11"/>
      <c r="B52" s="11"/>
      <c r="C52" s="11" t="s">
        <v>47</v>
      </c>
      <c r="D52" s="11"/>
      <c r="E52" s="11"/>
      <c r="F52" s="11"/>
      <c r="G52" s="11"/>
    </row>
    <row r="53" spans="1:7" x14ac:dyDescent="0.25">
      <c r="A53" s="11"/>
      <c r="B53" s="11"/>
      <c r="C53" s="11" t="s">
        <v>50</v>
      </c>
      <c r="D53" s="11"/>
      <c r="E53" s="11"/>
      <c r="F53" s="11"/>
      <c r="G53" s="11"/>
    </row>
    <row r="54" spans="1:7" x14ac:dyDescent="0.25">
      <c r="A54" s="11"/>
      <c r="B54" s="11"/>
      <c r="C54" s="11" t="s">
        <v>50</v>
      </c>
      <c r="D54" s="11"/>
      <c r="E54" s="11"/>
      <c r="F54" s="11"/>
      <c r="G54" s="11"/>
    </row>
    <row r="55" spans="1:7" x14ac:dyDescent="0.25">
      <c r="A55" s="11"/>
      <c r="B55" s="11"/>
      <c r="C55" s="11" t="s">
        <v>50</v>
      </c>
      <c r="D55" s="11"/>
      <c r="E55" s="11"/>
      <c r="F55" s="11"/>
      <c r="G55" s="11"/>
    </row>
  </sheetData>
  <phoneticPr fontId="1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I35"/>
  <sheetViews>
    <sheetView zoomScale="85" zoomScaleNormal="85" workbookViewId="0">
      <selection activeCell="K26" sqref="K26"/>
    </sheetView>
  </sheetViews>
  <sheetFormatPr defaultRowHeight="12.75" x14ac:dyDescent="0.2"/>
  <cols>
    <col min="1" max="1" width="9" style="102" bestFit="1" customWidth="1"/>
    <col min="2" max="4" width="9.140625" style="85"/>
    <col min="5" max="5" width="14.140625" style="85" customWidth="1"/>
    <col min="6" max="6" width="11.140625" style="85" customWidth="1"/>
    <col min="7" max="16384" width="9.140625" style="85"/>
  </cols>
  <sheetData>
    <row r="1" spans="1:9" ht="63.75" x14ac:dyDescent="0.2">
      <c r="A1" s="80" t="s">
        <v>165</v>
      </c>
    </row>
    <row r="2" spans="1:9" ht="15" x14ac:dyDescent="0.25">
      <c r="A2" s="83">
        <v>0</v>
      </c>
      <c r="B2" s="85">
        <f>(COUNTIF($A$2:$A$35,$A2)-1)*0.025+1</f>
        <v>1</v>
      </c>
      <c r="C2" s="85" t="s">
        <v>11</v>
      </c>
      <c r="F2" s="86"/>
      <c r="G2" s="87" t="s">
        <v>174</v>
      </c>
      <c r="H2" s="88"/>
      <c r="I2" s="89"/>
    </row>
    <row r="3" spans="1:9" ht="15" x14ac:dyDescent="0.25">
      <c r="A3" s="83">
        <v>1</v>
      </c>
      <c r="B3" s="85">
        <f>(COUNTIF($A$2:$A$35,$A3)-1)*0.025+1-(COUNTIF($A$2:$A2,$A3)*0.025)</f>
        <v>1.1499999999999999</v>
      </c>
      <c r="C3" s="85">
        <f>AVERAGE(A:A)</f>
        <v>2.8529411764705883</v>
      </c>
      <c r="D3" s="85">
        <v>0.95</v>
      </c>
      <c r="F3" s="90"/>
      <c r="G3" s="91" t="s">
        <v>175</v>
      </c>
      <c r="H3" s="92">
        <f>(COUNT(A:A)+1)/4</f>
        <v>8.75</v>
      </c>
      <c r="I3" s="93"/>
    </row>
    <row r="4" spans="1:9" ht="15" x14ac:dyDescent="0.25">
      <c r="A4" s="83">
        <v>1</v>
      </c>
      <c r="B4" s="85">
        <f>(COUNTIF($A$2:$A$35,$A4)-1)*0.025+1-(COUNTIF($A$2:$A3,$A4)*0.025)</f>
        <v>1.125</v>
      </c>
      <c r="C4" s="85">
        <f>AVERAGE(A:A)</f>
        <v>2.8529411764705883</v>
      </c>
      <c r="D4" s="85">
        <v>0.7</v>
      </c>
      <c r="F4" s="90"/>
      <c r="G4" s="91"/>
      <c r="H4" s="119" t="str">
        <f>IF(H3=INT(H3),"Rule 1 applies", IF(H3=CEILING(H3,0.5),"Rule 2 applies", "Rule 3 applies"))</f>
        <v>Rule 3 applies</v>
      </c>
      <c r="I4" s="120"/>
    </row>
    <row r="5" spans="1:9" ht="15" x14ac:dyDescent="0.25">
      <c r="A5" s="83">
        <v>1</v>
      </c>
      <c r="B5" s="85">
        <f>(COUNTIF($A$2:$A$35,$A5)-1)*0.025+1-(COUNTIF($A$2:$A4,$A5)*0.025)</f>
        <v>1.0999999999999999</v>
      </c>
      <c r="C5" s="85" t="s">
        <v>13</v>
      </c>
      <c r="F5" s="90"/>
      <c r="G5" s="91" t="str">
        <f>IF(H4="Rule 2 applies", "average these ranks:", "use rank:")</f>
        <v>use rank:</v>
      </c>
      <c r="H5" s="92">
        <f>IF(H4="Rule 2 applies", FLOOR(H3,1), ROUND(H3,0))</f>
        <v>9</v>
      </c>
      <c r="I5" s="94" t="str">
        <f>IF(H4="Rule 2 applies", CEILING(H3,1), "")</f>
        <v/>
      </c>
    </row>
    <row r="6" spans="1:9" ht="15" x14ac:dyDescent="0.25">
      <c r="A6" s="83">
        <v>1</v>
      </c>
      <c r="B6" s="85">
        <f>(COUNTIF($A$2:$A$35,$A6)-1)*0.025+1-(COUNTIF($A$2:$A5,$A6)*0.025)</f>
        <v>1.075</v>
      </c>
      <c r="C6" s="85">
        <f>MEDIAN(A:A)</f>
        <v>2</v>
      </c>
      <c r="D6" s="85">
        <v>0.95</v>
      </c>
      <c r="F6" s="90"/>
      <c r="G6" s="91" t="str">
        <f>IF(H4="Rule 2 applies", "average these values:", "value of rank:")</f>
        <v>value of rank:</v>
      </c>
      <c r="H6" s="95">
        <f>SMALL(A:A,H5)</f>
        <v>2</v>
      </c>
      <c r="I6" s="94" t="str">
        <f>IF(H4="Rule 2 applies", SMALL(A:A,I5), "")</f>
        <v/>
      </c>
    </row>
    <row r="7" spans="1:9" ht="15" x14ac:dyDescent="0.25">
      <c r="A7" s="83">
        <v>1</v>
      </c>
      <c r="B7" s="85">
        <f>(COUNTIF($A$2:$A$35,$A7)-1)*0.025+1-(COUNTIF($A$2:$A6,$A7)*0.025)</f>
        <v>1.0499999999999998</v>
      </c>
      <c r="C7" s="85">
        <f>MEDIAN(A:A)</f>
        <v>2</v>
      </c>
      <c r="D7" s="85">
        <v>0.7</v>
      </c>
      <c r="F7" s="96"/>
      <c r="G7" s="97" t="s">
        <v>176</v>
      </c>
      <c r="H7" s="97">
        <f>IF(H4="Rule 2 applies",(H6+I6)/2,H6)</f>
        <v>2</v>
      </c>
      <c r="I7" s="98"/>
    </row>
    <row r="8" spans="1:9" ht="15" x14ac:dyDescent="0.25">
      <c r="A8" s="83">
        <v>1</v>
      </c>
      <c r="B8" s="85">
        <f>(COUNTIF($A$2:$A$35,$A8)-1)*0.025+1-(COUNTIF($A$2:$A7,$A8)*0.025)</f>
        <v>1.0249999999999999</v>
      </c>
      <c r="C8" s="99" t="s">
        <v>177</v>
      </c>
      <c r="F8" s="90"/>
      <c r="G8" s="91" t="s">
        <v>178</v>
      </c>
      <c r="H8" s="92">
        <f>(3*(COUNT(A:A)+1))/4</f>
        <v>26.25</v>
      </c>
      <c r="I8" s="93"/>
    </row>
    <row r="9" spans="1:9" ht="15" x14ac:dyDescent="0.25">
      <c r="A9" s="83">
        <v>1</v>
      </c>
      <c r="B9" s="85">
        <f>(COUNTIF($A$2:$A$35,$A9)-1)*0.025+1-(COUNTIF($A$2:$A8,$A9)*0.025)</f>
        <v>0.99999999999999989</v>
      </c>
      <c r="C9" s="85">
        <f>H7</f>
        <v>2</v>
      </c>
      <c r="D9" s="85">
        <v>0.95</v>
      </c>
      <c r="F9" s="90"/>
      <c r="G9" s="91"/>
      <c r="H9" s="119" t="str">
        <f>IF(H8=INT(H8),"Rule 1 applies", IF(H8=CEILING(H8,0.5),"Rule 2 applies", "Rule 3 applies"))</f>
        <v>Rule 3 applies</v>
      </c>
      <c r="I9" s="120"/>
    </row>
    <row r="10" spans="1:9" ht="15" x14ac:dyDescent="0.25">
      <c r="A10" s="83">
        <v>2</v>
      </c>
      <c r="B10" s="85">
        <f>(COUNTIF($A$2:$A$35,$A10)-1)*0.025+1-(COUNTIF($A$2:$A9,$A10)*0.025)</f>
        <v>1.3</v>
      </c>
      <c r="C10" s="92">
        <f>H7</f>
        <v>2</v>
      </c>
      <c r="D10" s="85">
        <v>0.7</v>
      </c>
      <c r="F10" s="90"/>
      <c r="G10" s="91" t="str">
        <f>IF(H9="Rule 2 applies", "average these ranks:", "use rank:")</f>
        <v>use rank:</v>
      </c>
      <c r="H10" s="92">
        <f>IF(H9="Rule 2 applies",FLOOR(H8,1),ROUND(H8,0))</f>
        <v>26</v>
      </c>
      <c r="I10" s="94" t="str">
        <f>IF(H9="Rule 2 applies", CEILING(H8,1), "")</f>
        <v/>
      </c>
    </row>
    <row r="11" spans="1:9" ht="15" x14ac:dyDescent="0.25">
      <c r="A11" s="83">
        <v>2</v>
      </c>
      <c r="B11" s="85">
        <f>(COUNTIF($A$2:$A$35,$A11)-1)*0.025+1-(COUNTIF($A$2:$A10,$A11)*0.025)</f>
        <v>1.2750000000000001</v>
      </c>
      <c r="C11" s="100" t="s">
        <v>179</v>
      </c>
      <c r="F11" s="90"/>
      <c r="G11" s="91" t="str">
        <f>IF(H9="Rule 2 applies", "average these values:", "value of rank:")</f>
        <v>value of rank:</v>
      </c>
      <c r="H11" s="95">
        <f>SMALL(A:A,H10)</f>
        <v>4</v>
      </c>
      <c r="I11" s="94" t="str">
        <f>IF(H9="Rule 2 applies",SMALL(A:A,I10),"")</f>
        <v/>
      </c>
    </row>
    <row r="12" spans="1:9" ht="15" x14ac:dyDescent="0.25">
      <c r="A12" s="83">
        <v>2</v>
      </c>
      <c r="B12" s="85">
        <f>(COUNTIF($A$2:$A$35,$A12)-1)*0.025+1-(COUNTIF($A$2:$A11,$A12)*0.025)</f>
        <v>1.25</v>
      </c>
      <c r="C12" s="85">
        <f>H12</f>
        <v>4</v>
      </c>
      <c r="D12" s="85">
        <v>0.95</v>
      </c>
      <c r="F12" s="96"/>
      <c r="G12" s="97" t="s">
        <v>180</v>
      </c>
      <c r="H12" s="97">
        <f>IF(H9="Rule 2 applies",(H11+I11)/2,H11)</f>
        <v>4</v>
      </c>
      <c r="I12" s="101"/>
    </row>
    <row r="13" spans="1:9" ht="15" x14ac:dyDescent="0.25">
      <c r="A13" s="83">
        <v>2</v>
      </c>
      <c r="B13" s="85">
        <f>(COUNTIF($A$2:$A$35,$A13)-1)*0.025+1-(COUNTIF($A$2:$A12,$A13)*0.025)</f>
        <v>1.2250000000000001</v>
      </c>
      <c r="C13" s="85">
        <f>H12</f>
        <v>4</v>
      </c>
      <c r="D13" s="85">
        <v>0.7</v>
      </c>
    </row>
    <row r="14" spans="1:9" ht="15" x14ac:dyDescent="0.25">
      <c r="A14" s="83">
        <v>2</v>
      </c>
      <c r="B14" s="85">
        <f>(COUNTIF($A$2:$A$35,$A14)-1)*0.025+1-(COUNTIF($A$2:$A13,$A14)*0.025)</f>
        <v>1.2</v>
      </c>
      <c r="C14" s="85" t="s">
        <v>181</v>
      </c>
    </row>
    <row r="15" spans="1:9" ht="15" x14ac:dyDescent="0.25">
      <c r="A15" s="83">
        <v>2</v>
      </c>
      <c r="B15" s="85">
        <f>(COUNTIF($A$2:$A$35,$A15)-1)*0.025+1-(COUNTIF($A$2:$A14,$A15)*0.025)</f>
        <v>1.175</v>
      </c>
      <c r="C15" s="85">
        <f>STDEV(A:A)</f>
        <v>1.8444405071223429</v>
      </c>
      <c r="D15" s="85">
        <f>C15*2</f>
        <v>3.6888810142446857</v>
      </c>
      <c r="E15" s="85">
        <f>C15*3</f>
        <v>5.5333215213670286</v>
      </c>
    </row>
    <row r="16" spans="1:9" ht="15" x14ac:dyDescent="0.25">
      <c r="A16" s="83">
        <v>2</v>
      </c>
      <c r="B16" s="85">
        <f>(COUNTIF($A$2:$A$35,$A16)-1)*0.025+1-(COUNTIF($A$2:$A15,$A16)*0.025)</f>
        <v>1.1499999999999999</v>
      </c>
      <c r="C16" s="99" t="s">
        <v>182</v>
      </c>
    </row>
    <row r="17" spans="1:6" ht="15" x14ac:dyDescent="0.25">
      <c r="A17" s="83">
        <v>2</v>
      </c>
      <c r="B17" s="85">
        <f>(COUNTIF($A$2:$A$35,$A17)-1)*0.025+1-(COUNTIF($A$2:$A16,$A17)*0.025)</f>
        <v>1.125</v>
      </c>
      <c r="C17" s="85">
        <f>$C$3-$C$15</f>
        <v>1.0085006693482454</v>
      </c>
      <c r="D17" s="85">
        <v>0.9</v>
      </c>
    </row>
    <row r="18" spans="1:6" ht="15" x14ac:dyDescent="0.25">
      <c r="A18" s="83">
        <v>2</v>
      </c>
      <c r="B18" s="85">
        <f>(COUNTIF($A$2:$A$35,$A18)-1)*0.025+1-(COUNTIF($A$2:$A17,$A18)*0.025)</f>
        <v>1.1000000000000001</v>
      </c>
      <c r="C18" s="85">
        <f>$C$3+$C$15</f>
        <v>4.6973816835929316</v>
      </c>
      <c r="D18" s="85">
        <v>0.9</v>
      </c>
    </row>
    <row r="19" spans="1:6" ht="15" x14ac:dyDescent="0.25">
      <c r="A19" s="83">
        <v>2</v>
      </c>
      <c r="B19" s="85">
        <f>(COUNTIF($A$2:$A$35,$A19)-1)*0.025+1-(COUNTIF($A$2:$A18,$A19)*0.025)</f>
        <v>1.075</v>
      </c>
      <c r="C19" s="99" t="s">
        <v>183</v>
      </c>
    </row>
    <row r="20" spans="1:6" ht="15" x14ac:dyDescent="0.25">
      <c r="A20" s="83">
        <v>2</v>
      </c>
      <c r="B20" s="85">
        <f>(COUNTIF($A$2:$A$35,$A20)-1)*0.025+1-(COUNTIF($A$2:$A19,$A20)*0.025)</f>
        <v>1.05</v>
      </c>
      <c r="C20" s="85">
        <f>$C$3-$D$15</f>
        <v>-0.83593983777409742</v>
      </c>
      <c r="D20" s="85">
        <v>0.8</v>
      </c>
    </row>
    <row r="21" spans="1:6" ht="15" x14ac:dyDescent="0.25">
      <c r="A21" s="83">
        <v>2</v>
      </c>
      <c r="B21" s="85">
        <f>(COUNTIF($A$2:$A$35,$A21)-1)*0.025+1-(COUNTIF($A$2:$A20,$A21)*0.025)</f>
        <v>1.0249999999999999</v>
      </c>
      <c r="C21" s="85">
        <f>$C$3+$D$15</f>
        <v>6.5418221907152745</v>
      </c>
      <c r="D21" s="85">
        <v>0.8</v>
      </c>
    </row>
    <row r="22" spans="1:6" ht="15" x14ac:dyDescent="0.25">
      <c r="A22" s="83">
        <v>2</v>
      </c>
      <c r="B22" s="85">
        <f>(COUNTIF($A$2:$A$35,$A22)-1)*0.025+1-(COUNTIF($A$2:$A21,$A22)*0.025)</f>
        <v>1</v>
      </c>
      <c r="C22" s="85" t="s">
        <v>184</v>
      </c>
    </row>
    <row r="23" spans="1:6" ht="15" x14ac:dyDescent="0.25">
      <c r="A23" s="83">
        <v>3</v>
      </c>
      <c r="B23" s="85">
        <f>(COUNTIF($A$2:$A$35,$A23)-1)*0.025+1-(COUNTIF($A$2:$A22,$A23)*0.025)</f>
        <v>1</v>
      </c>
      <c r="C23" s="85">
        <f>$C$3-$E$15</f>
        <v>-2.6803803448964403</v>
      </c>
      <c r="D23" s="85">
        <v>0.7</v>
      </c>
    </row>
    <row r="24" spans="1:6" ht="15" x14ac:dyDescent="0.25">
      <c r="A24" s="83">
        <v>4</v>
      </c>
      <c r="B24" s="85">
        <f>(COUNTIF($A$2:$A$35,$A24)-1)*0.025+1-(COUNTIF($A$2:$A23,$A24)*0.025)</f>
        <v>1.075</v>
      </c>
      <c r="C24" s="85">
        <f>$C$3+$E$15</f>
        <v>8.3862626978376174</v>
      </c>
      <c r="D24" s="85">
        <v>0.7</v>
      </c>
    </row>
    <row r="25" spans="1:6" ht="15" x14ac:dyDescent="0.25">
      <c r="A25" s="83">
        <v>4</v>
      </c>
      <c r="B25" s="85">
        <f>(COUNTIF($A$2:$A$35,$A25)-1)*0.025+1-(COUNTIF($A$2:$A24,$A25)*0.025)</f>
        <v>1.05</v>
      </c>
    </row>
    <row r="26" spans="1:6" ht="15" x14ac:dyDescent="0.25">
      <c r="A26" s="83">
        <v>4</v>
      </c>
      <c r="B26" s="85">
        <f>(COUNTIF($A$2:$A$35,$A26)-1)*0.025+1-(COUNTIF($A$2:$A25,$A26)*0.025)</f>
        <v>1.0249999999999999</v>
      </c>
      <c r="E26" s="121" t="s">
        <v>185</v>
      </c>
      <c r="F26" s="122"/>
    </row>
    <row r="27" spans="1:6" ht="15" x14ac:dyDescent="0.25">
      <c r="A27" s="83">
        <v>4</v>
      </c>
      <c r="B27" s="85">
        <f>(COUNTIF($A$2:$A$35,$A27)-1)*0.025+1-(COUNTIF($A$2:$A26,$A27)*0.025)</f>
        <v>1</v>
      </c>
      <c r="E27" s="103" t="s">
        <v>11</v>
      </c>
      <c r="F27" s="104">
        <f>C3</f>
        <v>2.8529411764705883</v>
      </c>
    </row>
    <row r="28" spans="1:6" ht="15" x14ac:dyDescent="0.25">
      <c r="A28" s="83">
        <v>5</v>
      </c>
      <c r="B28" s="85">
        <f>(COUNTIF($A$2:$A$35,$A28)-1)*0.025+1-(COUNTIF($A$2:$A27,$A28)*0.025)</f>
        <v>1.075</v>
      </c>
      <c r="E28" s="103" t="s">
        <v>13</v>
      </c>
      <c r="F28" s="104">
        <f>C6</f>
        <v>2</v>
      </c>
    </row>
    <row r="29" spans="1:6" ht="15" x14ac:dyDescent="0.25">
      <c r="A29" s="83">
        <v>5</v>
      </c>
      <c r="B29" s="85">
        <f>(COUNTIF($A$2:$A$35,$A29)-1)*0.025+1-(COUNTIF($A$2:$A28,$A29)*0.025)</f>
        <v>1.05</v>
      </c>
      <c r="E29" s="105" t="s">
        <v>177</v>
      </c>
      <c r="F29" s="104">
        <f>C9</f>
        <v>2</v>
      </c>
    </row>
    <row r="30" spans="1:6" ht="15" x14ac:dyDescent="0.25">
      <c r="A30" s="83">
        <v>5</v>
      </c>
      <c r="B30" s="85">
        <f>(COUNTIF($A$2:$A$35,$A30)-1)*0.025+1-(COUNTIF($A$2:$A29,$A30)*0.025)</f>
        <v>1.0249999999999999</v>
      </c>
      <c r="E30" s="105" t="s">
        <v>179</v>
      </c>
      <c r="F30" s="104">
        <f>C12</f>
        <v>4</v>
      </c>
    </row>
    <row r="31" spans="1:6" ht="15" x14ac:dyDescent="0.25">
      <c r="A31" s="83">
        <v>5</v>
      </c>
      <c r="B31" s="85">
        <f>(COUNTIF($A$2:$A$35,$A31)-1)*0.025+1-(COUNTIF($A$2:$A30,$A31)*0.025)</f>
        <v>1</v>
      </c>
      <c r="E31" s="106" t="s">
        <v>181</v>
      </c>
      <c r="F31" s="107">
        <f>C15</f>
        <v>1.8444405071223429</v>
      </c>
    </row>
    <row r="32" spans="1:6" ht="15" x14ac:dyDescent="0.25">
      <c r="A32" s="83">
        <v>6</v>
      </c>
      <c r="B32" s="85">
        <f>(COUNTIF($A$2:$A$35,$A32)-1)*0.025+1-(COUNTIF($A$2:$A31,$A32)*0.025)</f>
        <v>1.05</v>
      </c>
    </row>
    <row r="33" spans="1:2" ht="15" x14ac:dyDescent="0.25">
      <c r="A33" s="83">
        <v>6</v>
      </c>
      <c r="B33" s="85">
        <f>(COUNTIF($A$2:$A$35,$A33)-1)*0.025+1-(COUNTIF($A$2:$A32,$A33)*0.025)</f>
        <v>1.0250000000000001</v>
      </c>
    </row>
    <row r="34" spans="1:2" ht="15" x14ac:dyDescent="0.25">
      <c r="A34" s="83">
        <v>6</v>
      </c>
      <c r="B34" s="85">
        <f>(COUNTIF($A$2:$A$35,$A34)-1)*0.025+1-(COUNTIF($A$2:$A33,$A34)*0.025)</f>
        <v>1</v>
      </c>
    </row>
    <row r="35" spans="1:2" ht="15" x14ac:dyDescent="0.25">
      <c r="A35" s="83">
        <v>7</v>
      </c>
      <c r="B35" s="85">
        <f>(COUNTIF($A$2:$A$35,$A35)-1)*0.025+1-(COUNTIF($A$2:$A34,$A35)*0.025)</f>
        <v>1</v>
      </c>
    </row>
  </sheetData>
  <sheetCalcPr fullCalcOnLoad="1"/>
  <sheetProtection sheet="1" objects="1" scenarios="1"/>
  <mergeCells count="3">
    <mergeCell ref="H4:I4"/>
    <mergeCell ref="H9:I9"/>
    <mergeCell ref="E26:F26"/>
  </mergeCells>
  <phoneticPr fontId="17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/>
  </sheetViews>
  <sheetFormatPr defaultRowHeight="15" x14ac:dyDescent="0.25"/>
  <sheetData>
    <row r="1" spans="1:2" x14ac:dyDescent="0.25">
      <c r="A1">
        <v>0</v>
      </c>
      <c r="B1">
        <v>0.5</v>
      </c>
    </row>
    <row r="2" spans="1:2" x14ac:dyDescent="0.25">
      <c r="A2">
        <v>0</v>
      </c>
      <c r="B2">
        <v>1</v>
      </c>
    </row>
    <row r="3" spans="1:2" x14ac:dyDescent="0.25">
      <c r="A3">
        <v>0</v>
      </c>
      <c r="B3">
        <v>1.5</v>
      </c>
    </row>
    <row r="4" spans="1:2" x14ac:dyDescent="0.25">
      <c r="A4">
        <v>0</v>
      </c>
      <c r="B4">
        <v>0.5</v>
      </c>
    </row>
    <row r="5" spans="1:2" x14ac:dyDescent="0.25">
      <c r="A5">
        <v>0</v>
      </c>
      <c r="B5">
        <v>1</v>
      </c>
    </row>
    <row r="6" spans="1:2" x14ac:dyDescent="0.25">
      <c r="A6">
        <v>0</v>
      </c>
      <c r="B6">
        <v>1.5</v>
      </c>
    </row>
    <row r="7" spans="1:2" x14ac:dyDescent="0.25">
      <c r="A7">
        <v>2</v>
      </c>
      <c r="B7">
        <v>0.5</v>
      </c>
    </row>
    <row r="8" spans="1:2" x14ac:dyDescent="0.25">
      <c r="A8">
        <v>2</v>
      </c>
      <c r="B8">
        <v>1</v>
      </c>
    </row>
    <row r="9" spans="1:2" x14ac:dyDescent="0.25">
      <c r="A9">
        <v>2</v>
      </c>
      <c r="B9">
        <v>1.5</v>
      </c>
    </row>
    <row r="10" spans="1:2" x14ac:dyDescent="0.25">
      <c r="A10">
        <v>3</v>
      </c>
      <c r="B10">
        <v>0.5</v>
      </c>
    </row>
    <row r="11" spans="1:2" x14ac:dyDescent="0.25">
      <c r="A11">
        <v>3</v>
      </c>
      <c r="B11">
        <v>1</v>
      </c>
    </row>
    <row r="12" spans="1:2" x14ac:dyDescent="0.25">
      <c r="A12">
        <v>3</v>
      </c>
      <c r="B12">
        <v>1.5</v>
      </c>
    </row>
    <row r="13" spans="1:2" x14ac:dyDescent="0.25">
      <c r="A13">
        <v>5</v>
      </c>
      <c r="B13">
        <v>0.5</v>
      </c>
    </row>
    <row r="14" spans="1:2" x14ac:dyDescent="0.25">
      <c r="A14">
        <v>5</v>
      </c>
      <c r="B14">
        <v>1</v>
      </c>
    </row>
    <row r="15" spans="1:2" x14ac:dyDescent="0.25">
      <c r="A15">
        <v>5</v>
      </c>
      <c r="B15">
        <v>1.5</v>
      </c>
    </row>
    <row r="16" spans="1:2" x14ac:dyDescent="0.25">
      <c r="A16">
        <v>0</v>
      </c>
      <c r="B16">
        <v>1</v>
      </c>
    </row>
    <row r="17" spans="1:2" x14ac:dyDescent="0.25">
      <c r="A17">
        <v>5</v>
      </c>
      <c r="B17">
        <v>1</v>
      </c>
    </row>
    <row r="18" spans="1:2" x14ac:dyDescent="0.25">
      <c r="A18">
        <v>0</v>
      </c>
      <c r="B18">
        <v>0.5</v>
      </c>
    </row>
    <row r="19" spans="1:2" x14ac:dyDescent="0.25">
      <c r="A19">
        <v>3</v>
      </c>
      <c r="B19">
        <v>0.5</v>
      </c>
    </row>
    <row r="20" spans="1:2" x14ac:dyDescent="0.25">
      <c r="A20">
        <v>0</v>
      </c>
      <c r="B20">
        <v>1.5</v>
      </c>
    </row>
    <row r="21" spans="1:2" x14ac:dyDescent="0.25">
      <c r="A21">
        <v>3</v>
      </c>
      <c r="B21">
        <v>1.5</v>
      </c>
    </row>
  </sheetData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I35"/>
  <sheetViews>
    <sheetView workbookViewId="0">
      <selection activeCell="M17" sqref="M17"/>
    </sheetView>
  </sheetViews>
  <sheetFormatPr defaultRowHeight="12.75" x14ac:dyDescent="0.2"/>
  <cols>
    <col min="1" max="1" width="8.7109375" style="102" bestFit="1" customWidth="1"/>
    <col min="2" max="4" width="9.140625" style="85"/>
    <col min="5" max="5" width="14.140625" style="85" customWidth="1"/>
    <col min="6" max="6" width="11.140625" style="85" customWidth="1"/>
    <col min="7" max="16384" width="9.140625" style="85"/>
  </cols>
  <sheetData>
    <row r="1" spans="1:9" ht="38.25" x14ac:dyDescent="0.2">
      <c r="A1" s="79" t="s">
        <v>166</v>
      </c>
    </row>
    <row r="2" spans="1:9" ht="15" x14ac:dyDescent="0.25">
      <c r="A2" s="81">
        <v>0</v>
      </c>
      <c r="B2" s="85">
        <f>(COUNTIF($A$2:$A$35,$A2)-1)*0.025+1</f>
        <v>1.3</v>
      </c>
      <c r="C2" s="85" t="s">
        <v>11</v>
      </c>
      <c r="F2" s="86"/>
      <c r="G2" s="87" t="s">
        <v>174</v>
      </c>
      <c r="H2" s="88"/>
      <c r="I2" s="89"/>
    </row>
    <row r="3" spans="1:9" ht="15" x14ac:dyDescent="0.25">
      <c r="A3" s="81">
        <v>0</v>
      </c>
      <c r="B3" s="85">
        <f>(COUNTIF($A$2:$A$35,$A3)-1)*0.025+1-(COUNTIF($A$2:$A2,$A3)*0.025)</f>
        <v>1.2750000000000001</v>
      </c>
      <c r="C3" s="85">
        <f>AVERAGE(A:A)</f>
        <v>1.5588235294117647</v>
      </c>
      <c r="D3" s="85">
        <v>0.95</v>
      </c>
      <c r="F3" s="90"/>
      <c r="G3" s="91" t="s">
        <v>175</v>
      </c>
      <c r="H3" s="92">
        <f>(COUNT(A:A)+1)/4</f>
        <v>8.75</v>
      </c>
      <c r="I3" s="93"/>
    </row>
    <row r="4" spans="1:9" ht="15" x14ac:dyDescent="0.25">
      <c r="A4" s="81">
        <v>0</v>
      </c>
      <c r="B4" s="85">
        <f>(COUNTIF($A$2:$A$35,$A4)-1)*0.025+1-(COUNTIF($A$2:$A3,$A4)*0.025)</f>
        <v>1.25</v>
      </c>
      <c r="C4" s="85">
        <f>AVERAGE(A:A)</f>
        <v>1.5588235294117647</v>
      </c>
      <c r="D4" s="85">
        <v>0.7</v>
      </c>
      <c r="F4" s="90"/>
      <c r="G4" s="91"/>
      <c r="H4" s="119" t="str">
        <f>IF(H3=INT(H3),"Rule 1 applies", IF(H3=CEILING(H3,0.5),"Rule 2 applies", "Rule 3 applies"))</f>
        <v>Rule 3 applies</v>
      </c>
      <c r="I4" s="120"/>
    </row>
    <row r="5" spans="1:9" ht="15" x14ac:dyDescent="0.25">
      <c r="A5" s="81">
        <v>0</v>
      </c>
      <c r="B5" s="85">
        <f>(COUNTIF($A$2:$A$35,$A5)-1)*0.025+1-(COUNTIF($A$2:$A4,$A5)*0.025)</f>
        <v>1.2250000000000001</v>
      </c>
      <c r="C5" s="85" t="s">
        <v>13</v>
      </c>
      <c r="F5" s="90"/>
      <c r="G5" s="91" t="str">
        <f>IF(H4="Rule 2 applies", "average these ranks:", "use rank:")</f>
        <v>use rank:</v>
      </c>
      <c r="H5" s="92">
        <f>IF(H4="Rule 2 applies", FLOOR(H3,1), ROUND(H3,0))</f>
        <v>9</v>
      </c>
      <c r="I5" s="94" t="str">
        <f>IF(H4="Rule 2 applies", CEILING(H3,1), "")</f>
        <v/>
      </c>
    </row>
    <row r="6" spans="1:9" ht="15" x14ac:dyDescent="0.25">
      <c r="A6" s="81">
        <v>0</v>
      </c>
      <c r="B6" s="85">
        <f>(COUNTIF($A$2:$A$35,$A6)-1)*0.025+1-(COUNTIF($A$2:$A5,$A6)*0.025)</f>
        <v>1.2</v>
      </c>
      <c r="C6" s="85">
        <f>MEDIAN(A:A)</f>
        <v>2</v>
      </c>
      <c r="D6" s="85">
        <v>0.95</v>
      </c>
      <c r="F6" s="90"/>
      <c r="G6" s="91" t="str">
        <f>IF(H4="Rule 2 applies", "average these values:", "value of rank:")</f>
        <v>value of rank:</v>
      </c>
      <c r="H6" s="95">
        <f>SMALL(A:A,H5)</f>
        <v>0</v>
      </c>
      <c r="I6" s="94" t="str">
        <f>IF(H4="Rule 2 applies", SMALL(A:A,I5), "")</f>
        <v/>
      </c>
    </row>
    <row r="7" spans="1:9" ht="15" x14ac:dyDescent="0.25">
      <c r="A7" s="81">
        <v>0</v>
      </c>
      <c r="B7" s="85">
        <f>(COUNTIF($A$2:$A$35,$A7)-1)*0.025+1-(COUNTIF($A$2:$A6,$A7)*0.025)</f>
        <v>1.175</v>
      </c>
      <c r="C7" s="85">
        <f>MEDIAN(A:A)</f>
        <v>2</v>
      </c>
      <c r="D7" s="85">
        <v>0.7</v>
      </c>
      <c r="F7" s="96"/>
      <c r="G7" s="97" t="s">
        <v>176</v>
      </c>
      <c r="H7" s="97">
        <f>IF(H4="Rule 2 applies",(H6+I6)/2,H6)</f>
        <v>0</v>
      </c>
      <c r="I7" s="98"/>
    </row>
    <row r="8" spans="1:9" ht="15" x14ac:dyDescent="0.25">
      <c r="A8" s="81">
        <v>0</v>
      </c>
      <c r="B8" s="85">
        <f>(COUNTIF($A$2:$A$35,$A8)-1)*0.025+1-(COUNTIF($A$2:$A7,$A8)*0.025)</f>
        <v>1.1499999999999999</v>
      </c>
      <c r="C8" s="99" t="s">
        <v>177</v>
      </c>
      <c r="F8" s="90"/>
      <c r="G8" s="91" t="s">
        <v>178</v>
      </c>
      <c r="H8" s="92">
        <f>(3*(COUNT(A:A)+1))/4</f>
        <v>26.25</v>
      </c>
      <c r="I8" s="93"/>
    </row>
    <row r="9" spans="1:9" ht="15" x14ac:dyDescent="0.25">
      <c r="A9" s="81">
        <v>0</v>
      </c>
      <c r="B9" s="85">
        <f>(COUNTIF($A$2:$A$35,$A9)-1)*0.025+1-(COUNTIF($A$2:$A8,$A9)*0.025)</f>
        <v>1.125</v>
      </c>
      <c r="C9" s="85">
        <f>H7</f>
        <v>0</v>
      </c>
      <c r="D9" s="85">
        <v>0.95</v>
      </c>
      <c r="F9" s="90"/>
      <c r="G9" s="91"/>
      <c r="H9" s="119" t="str">
        <f>IF(H8=INT(H8),"Rule 1 applies", IF(H8=CEILING(H8,0.5),"Rule 2 applies", "Rule 3 applies"))</f>
        <v>Rule 3 applies</v>
      </c>
      <c r="I9" s="120"/>
    </row>
    <row r="10" spans="1:9" ht="15" x14ac:dyDescent="0.25">
      <c r="A10" s="81">
        <v>0</v>
      </c>
      <c r="B10" s="85">
        <f>(COUNTIF($A$2:$A$35,$A10)-1)*0.025+1-(COUNTIF($A$2:$A9,$A10)*0.025)</f>
        <v>1.1000000000000001</v>
      </c>
      <c r="C10" s="92">
        <f>H7</f>
        <v>0</v>
      </c>
      <c r="D10" s="85">
        <v>0.7</v>
      </c>
      <c r="F10" s="90"/>
      <c r="G10" s="91" t="str">
        <f>IF(H9="Rule 2 applies", "average these ranks:", "use rank:")</f>
        <v>use rank:</v>
      </c>
      <c r="H10" s="92">
        <f>IF(H9="Rule 2 applies",FLOOR(H8,1),ROUND(H8,0))</f>
        <v>26</v>
      </c>
      <c r="I10" s="94" t="str">
        <f>IF(H9="Rule 2 applies", CEILING(H8,1), "")</f>
        <v/>
      </c>
    </row>
    <row r="11" spans="1:9" ht="15" x14ac:dyDescent="0.25">
      <c r="A11" s="81">
        <v>0</v>
      </c>
      <c r="B11" s="85">
        <f>(COUNTIF($A$2:$A$35,$A11)-1)*0.025+1-(COUNTIF($A$2:$A10,$A11)*0.025)</f>
        <v>1.075</v>
      </c>
      <c r="C11" s="100" t="s">
        <v>179</v>
      </c>
      <c r="F11" s="90"/>
      <c r="G11" s="91" t="str">
        <f>IF(H9="Rule 2 applies", "average these values:", "value of rank:")</f>
        <v>value of rank:</v>
      </c>
      <c r="H11" s="95">
        <f>SMALL(A:A,H10)</f>
        <v>3</v>
      </c>
      <c r="I11" s="94" t="str">
        <f>IF(H9="Rule 2 applies",SMALL(A:A,I10),"")</f>
        <v/>
      </c>
    </row>
    <row r="12" spans="1:9" ht="15" x14ac:dyDescent="0.25">
      <c r="A12" s="81">
        <v>0</v>
      </c>
      <c r="B12" s="85">
        <f>(COUNTIF($A$2:$A$35,$A12)-1)*0.025+1-(COUNTIF($A$2:$A11,$A12)*0.025)</f>
        <v>1.05</v>
      </c>
      <c r="C12" s="85">
        <f>H12</f>
        <v>3</v>
      </c>
      <c r="D12" s="85">
        <v>0.95</v>
      </c>
      <c r="F12" s="96"/>
      <c r="G12" s="97" t="s">
        <v>180</v>
      </c>
      <c r="H12" s="97">
        <f>IF(H9="Rule 2 applies",(H11+I11)/2,H11)</f>
        <v>3</v>
      </c>
      <c r="I12" s="101"/>
    </row>
    <row r="13" spans="1:9" ht="15" x14ac:dyDescent="0.25">
      <c r="A13" s="81">
        <v>0</v>
      </c>
      <c r="B13" s="85">
        <f>(COUNTIF($A$2:$A$35,$A13)-1)*0.025+1-(COUNTIF($A$2:$A12,$A13)*0.025)</f>
        <v>1.0249999999999999</v>
      </c>
      <c r="C13" s="85">
        <f>H12</f>
        <v>3</v>
      </c>
      <c r="D13" s="85">
        <v>0.7</v>
      </c>
    </row>
    <row r="14" spans="1:9" ht="15" x14ac:dyDescent="0.25">
      <c r="A14" s="81">
        <v>0</v>
      </c>
      <c r="B14" s="85">
        <f>(COUNTIF($A$2:$A$35,$A14)-1)*0.025+1-(COUNTIF($A$2:$A13,$A14)*0.025)</f>
        <v>1</v>
      </c>
      <c r="C14" s="85" t="s">
        <v>181</v>
      </c>
    </row>
    <row r="15" spans="1:9" ht="15" x14ac:dyDescent="0.25">
      <c r="A15" s="81">
        <v>1</v>
      </c>
      <c r="B15" s="85">
        <f>(COUNTIF($A$2:$A$35,$A15)-1)*0.025+1-(COUNTIF($A$2:$A14,$A15)*0.025)</f>
        <v>1.0249999999999999</v>
      </c>
      <c r="C15" s="85">
        <f>STDEV(A:A)</f>
        <v>1.4604104128549087</v>
      </c>
      <c r="D15" s="85">
        <f>C15*2</f>
        <v>2.9208208257098174</v>
      </c>
      <c r="E15" s="85">
        <f>C15*3</f>
        <v>4.3812312385647258</v>
      </c>
    </row>
    <row r="16" spans="1:9" ht="15" x14ac:dyDescent="0.25">
      <c r="A16" s="81">
        <v>1</v>
      </c>
      <c r="B16" s="85">
        <f>(COUNTIF($A$2:$A$35,$A16)-1)*0.025+1-(COUNTIF($A$2:$A15,$A16)*0.025)</f>
        <v>0.99999999999999989</v>
      </c>
      <c r="C16" s="99" t="s">
        <v>182</v>
      </c>
    </row>
    <row r="17" spans="1:6" ht="15" x14ac:dyDescent="0.25">
      <c r="A17" s="81">
        <v>2</v>
      </c>
      <c r="B17" s="85">
        <f>(COUNTIF($A$2:$A$35,$A17)-1)*0.025+1-(COUNTIF($A$2:$A16,$A17)*0.025)</f>
        <v>1.2250000000000001</v>
      </c>
      <c r="C17" s="85">
        <f>$C$3-$C$15</f>
        <v>9.8413116556856028E-2</v>
      </c>
      <c r="D17" s="85">
        <v>0.9</v>
      </c>
    </row>
    <row r="18" spans="1:6" ht="15" x14ac:dyDescent="0.25">
      <c r="A18" s="81">
        <v>2</v>
      </c>
      <c r="B18" s="85">
        <f>(COUNTIF($A$2:$A$35,$A18)-1)*0.025+1-(COUNTIF($A$2:$A17,$A18)*0.025)</f>
        <v>1.2000000000000002</v>
      </c>
      <c r="C18" s="85">
        <f>$C$3+$C$15</f>
        <v>3.0192339422666734</v>
      </c>
      <c r="D18" s="85">
        <v>0.9</v>
      </c>
    </row>
    <row r="19" spans="1:6" ht="15" x14ac:dyDescent="0.25">
      <c r="A19" s="81">
        <v>2</v>
      </c>
      <c r="B19" s="85">
        <f>(COUNTIF($A$2:$A$35,$A19)-1)*0.025+1-(COUNTIF($A$2:$A18,$A19)*0.025)</f>
        <v>1.175</v>
      </c>
      <c r="C19" s="99" t="s">
        <v>183</v>
      </c>
    </row>
    <row r="20" spans="1:6" ht="15" x14ac:dyDescent="0.25">
      <c r="A20" s="81">
        <v>2</v>
      </c>
      <c r="B20" s="85">
        <f>(COUNTIF($A$2:$A$35,$A20)-1)*0.025+1-(COUNTIF($A$2:$A19,$A20)*0.025)</f>
        <v>1.1500000000000001</v>
      </c>
      <c r="C20" s="85">
        <f>$C$3-$D$15</f>
        <v>-1.3619972962980527</v>
      </c>
      <c r="D20" s="85">
        <v>0.8</v>
      </c>
    </row>
    <row r="21" spans="1:6" ht="15" x14ac:dyDescent="0.25">
      <c r="A21" s="81">
        <v>2</v>
      </c>
      <c r="B21" s="85">
        <f>(COUNTIF($A$2:$A$35,$A21)-1)*0.025+1-(COUNTIF($A$2:$A20,$A21)*0.025)</f>
        <v>1.125</v>
      </c>
      <c r="C21" s="85">
        <f>$C$3+$D$15</f>
        <v>4.4796443551215823</v>
      </c>
      <c r="D21" s="85">
        <v>0.8</v>
      </c>
    </row>
    <row r="22" spans="1:6" ht="15" x14ac:dyDescent="0.25">
      <c r="A22" s="81">
        <v>2</v>
      </c>
      <c r="B22" s="85">
        <f>(COUNTIF($A$2:$A$35,$A22)-1)*0.025+1-(COUNTIF($A$2:$A21,$A22)*0.025)</f>
        <v>1.1000000000000001</v>
      </c>
      <c r="C22" s="85" t="s">
        <v>184</v>
      </c>
    </row>
    <row r="23" spans="1:6" ht="15" x14ac:dyDescent="0.25">
      <c r="A23" s="81">
        <v>2</v>
      </c>
      <c r="B23" s="85">
        <f>(COUNTIF($A$2:$A$35,$A23)-1)*0.025+1-(COUNTIF($A$2:$A22,$A23)*0.025)</f>
        <v>1.0750000000000002</v>
      </c>
      <c r="C23" s="85">
        <f>$C$3-$E$15</f>
        <v>-2.8224077091529614</v>
      </c>
      <c r="D23" s="85">
        <v>0.7</v>
      </c>
    </row>
    <row r="24" spans="1:6" ht="15" x14ac:dyDescent="0.25">
      <c r="A24" s="81">
        <v>2</v>
      </c>
      <c r="B24" s="85">
        <f>(COUNTIF($A$2:$A$35,$A24)-1)*0.025+1-(COUNTIF($A$2:$A23,$A24)*0.025)</f>
        <v>1.05</v>
      </c>
      <c r="C24" s="85">
        <f>$C$3+$E$15</f>
        <v>5.9400547679764903</v>
      </c>
      <c r="D24" s="85">
        <v>0.7</v>
      </c>
    </row>
    <row r="25" spans="1:6" ht="15" x14ac:dyDescent="0.25">
      <c r="A25" s="81">
        <v>2</v>
      </c>
      <c r="B25" s="85">
        <f>(COUNTIF($A$2:$A$35,$A25)-1)*0.025+1-(COUNTIF($A$2:$A24,$A25)*0.025)</f>
        <v>1.0250000000000001</v>
      </c>
    </row>
    <row r="26" spans="1:6" ht="15" x14ac:dyDescent="0.25">
      <c r="A26" s="81">
        <v>2</v>
      </c>
      <c r="B26" s="85">
        <f>(COUNTIF($A$2:$A$35,$A26)-1)*0.025+1-(COUNTIF($A$2:$A25,$A26)*0.025)</f>
        <v>1</v>
      </c>
      <c r="E26" s="121" t="s">
        <v>185</v>
      </c>
      <c r="F26" s="122"/>
    </row>
    <row r="27" spans="1:6" ht="15" x14ac:dyDescent="0.25">
      <c r="A27" s="81">
        <v>3</v>
      </c>
      <c r="B27" s="85">
        <f>(COUNTIF($A$2:$A$35,$A27)-1)*0.025+1-(COUNTIF($A$2:$A26,$A27)*0.025)</f>
        <v>1.125</v>
      </c>
      <c r="E27" s="103" t="s">
        <v>11</v>
      </c>
      <c r="F27" s="104">
        <f>C3</f>
        <v>1.5588235294117647</v>
      </c>
    </row>
    <row r="28" spans="1:6" ht="15" x14ac:dyDescent="0.25">
      <c r="A28" s="81">
        <v>3</v>
      </c>
      <c r="B28" s="85">
        <f>(COUNTIF($A$2:$A$35,$A28)-1)*0.025+1-(COUNTIF($A$2:$A27,$A28)*0.025)</f>
        <v>1.1000000000000001</v>
      </c>
      <c r="E28" s="103" t="s">
        <v>13</v>
      </c>
      <c r="F28" s="104">
        <f>C6</f>
        <v>2</v>
      </c>
    </row>
    <row r="29" spans="1:6" ht="15" x14ac:dyDescent="0.25">
      <c r="A29" s="81">
        <v>3</v>
      </c>
      <c r="B29" s="85">
        <f>(COUNTIF($A$2:$A$35,$A29)-1)*0.025+1-(COUNTIF($A$2:$A28,$A29)*0.025)</f>
        <v>1.075</v>
      </c>
      <c r="E29" s="105" t="s">
        <v>177</v>
      </c>
      <c r="F29" s="104">
        <f>C9</f>
        <v>0</v>
      </c>
    </row>
    <row r="30" spans="1:6" ht="15" x14ac:dyDescent="0.25">
      <c r="A30" s="81">
        <v>3</v>
      </c>
      <c r="B30" s="85">
        <f>(COUNTIF($A$2:$A$35,$A30)-1)*0.025+1-(COUNTIF($A$2:$A29,$A30)*0.025)</f>
        <v>1.05</v>
      </c>
      <c r="E30" s="105" t="s">
        <v>179</v>
      </c>
      <c r="F30" s="104">
        <f>C12</f>
        <v>3</v>
      </c>
    </row>
    <row r="31" spans="1:6" ht="15" x14ac:dyDescent="0.25">
      <c r="A31" s="81">
        <v>3</v>
      </c>
      <c r="B31" s="85">
        <f>(COUNTIF($A$2:$A$35,$A31)-1)*0.025+1-(COUNTIF($A$2:$A30,$A31)*0.025)</f>
        <v>1.0249999999999999</v>
      </c>
      <c r="E31" s="106" t="s">
        <v>181</v>
      </c>
      <c r="F31" s="107">
        <f>C15</f>
        <v>1.4604104128549087</v>
      </c>
    </row>
    <row r="32" spans="1:6" ht="15" x14ac:dyDescent="0.25">
      <c r="A32" s="81">
        <v>3</v>
      </c>
      <c r="B32" s="85">
        <f>(COUNTIF($A$2:$A$35,$A32)-1)*0.025+1-(COUNTIF($A$2:$A31,$A32)*0.025)</f>
        <v>1</v>
      </c>
    </row>
    <row r="33" spans="1:2" ht="15" x14ac:dyDescent="0.25">
      <c r="A33" s="81">
        <v>4</v>
      </c>
      <c r="B33" s="85">
        <f>(COUNTIF($A$2:$A$35,$A33)-1)*0.025+1-(COUNTIF($A$2:$A32,$A33)*0.025)</f>
        <v>1.0249999999999999</v>
      </c>
    </row>
    <row r="34" spans="1:2" ht="15" x14ac:dyDescent="0.25">
      <c r="A34" s="81">
        <v>4</v>
      </c>
      <c r="B34" s="85">
        <f>(COUNTIF($A$2:$A$35,$A34)-1)*0.025+1-(COUNTIF($A$2:$A33,$A34)*0.025)</f>
        <v>0.99999999999999989</v>
      </c>
    </row>
    <row r="35" spans="1:2" ht="15" x14ac:dyDescent="0.25">
      <c r="A35" s="81">
        <v>5</v>
      </c>
      <c r="B35" s="85">
        <f>(COUNTIF($A$2:$A$35,$A35)-1)*0.025+1-(COUNTIF($A$2:$A34,$A35)*0.025)</f>
        <v>1</v>
      </c>
    </row>
  </sheetData>
  <sheetCalcPr fullCalcOnLoad="1"/>
  <sheetProtection sheet="1" objects="1" scenarios="1"/>
  <mergeCells count="3">
    <mergeCell ref="H4:I4"/>
    <mergeCell ref="H9:I9"/>
    <mergeCell ref="E26:F26"/>
  </mergeCells>
  <phoneticPr fontId="17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27</vt:i4>
      </vt:variant>
      <vt:variant>
        <vt:lpstr>Charts</vt:lpstr>
      </vt:variant>
      <vt:variant>
        <vt:i4>2</vt:i4>
      </vt:variant>
    </vt:vector>
  </HeadingPairs>
  <TitlesOfParts>
    <vt:vector size="29" baseType="lpstr">
      <vt:lpstr>SBE 1</vt:lpstr>
      <vt:lpstr>SBE 2</vt:lpstr>
      <vt:lpstr>SBE 3</vt:lpstr>
      <vt:lpstr>SBE 4</vt:lpstr>
      <vt:lpstr>SBE 5</vt:lpstr>
      <vt:lpstr>SBE 6</vt:lpstr>
      <vt:lpstr>Dot scale 7a</vt:lpstr>
      <vt:lpstr>ForBoxPlot4</vt:lpstr>
      <vt:lpstr>Dot Scale 7b</vt:lpstr>
      <vt:lpstr>SBE 7</vt:lpstr>
      <vt:lpstr>SBE 8</vt:lpstr>
      <vt:lpstr>SBE 9</vt:lpstr>
      <vt:lpstr>ForBoxPlot</vt:lpstr>
      <vt:lpstr>SBE10</vt:lpstr>
      <vt:lpstr>SBE 11</vt:lpstr>
      <vt:lpstr>New Account Processing</vt:lpstr>
      <vt:lpstr>Cell Phone Survey</vt:lpstr>
      <vt:lpstr>Accounting Department Survey</vt:lpstr>
      <vt:lpstr>Facebook Survey</vt:lpstr>
      <vt:lpstr>Major League Baseball </vt:lpstr>
      <vt:lpstr>Closing Stock Prices</vt:lpstr>
      <vt:lpstr>Vacation Survey</vt:lpstr>
      <vt:lpstr>ForBoxPlot2</vt:lpstr>
      <vt:lpstr>ForBoxPlot3</vt:lpstr>
      <vt:lpstr>ForBoxPlot5</vt:lpstr>
      <vt:lpstr>Sheet23</vt:lpstr>
      <vt:lpstr>Sheet24</vt:lpstr>
      <vt:lpstr>BoxPlot 7a</vt:lpstr>
      <vt:lpstr>BoxPlot 7b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2019-06-01T05:46:52Z</dcterms:modified>
</cp:coreProperties>
</file>